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 ЗАСЕДАНИЮ СОВЕТА ДЕПУТАТОВ\СД 2023\СД-ДЕКАБРЬ ВНЕОЧЕРЕДНОЕ\К ЗАСЕДАНИЮ\ВОПРОС 4\"/>
    </mc:Choice>
  </mc:AlternateContent>
  <xr:revisionPtr revIDLastSave="0" documentId="13_ncr:1_{D6684C48-277A-4B6E-9B6A-CF38D14A2F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Д" sheetId="1" r:id="rId1"/>
    <sheet name="АНАЛИЗ Ю.Л. " sheetId="2" r:id="rId2"/>
    <sheet name="АНАЛИЗ Ф.Л.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3" l="1"/>
  <c r="L7" i="3" s="1"/>
  <c r="H6" i="3"/>
  <c r="L6" i="3" s="1"/>
  <c r="L5" i="3"/>
  <c r="H4" i="3"/>
  <c r="L4" i="3" s="1"/>
  <c r="H3" i="3"/>
  <c r="L3" i="3" s="1"/>
  <c r="H2" i="3"/>
  <c r="L2" i="3" s="1"/>
  <c r="N6" i="3" l="1"/>
  <c r="M6" i="3" s="1"/>
  <c r="N7" i="3"/>
  <c r="M7" i="3" s="1"/>
  <c r="F19" i="2"/>
  <c r="F20" i="2"/>
  <c r="F18" i="2"/>
  <c r="F13" i="2"/>
  <c r="F14" i="2"/>
  <c r="F12" i="2"/>
  <c r="F7" i="2"/>
  <c r="F8" i="2"/>
  <c r="F6" i="2"/>
  <c r="H44" i="3"/>
  <c r="H43" i="3"/>
  <c r="H42" i="3"/>
  <c r="H39" i="3"/>
  <c r="H38" i="3"/>
  <c r="H37" i="3"/>
  <c r="H30" i="3"/>
  <c r="L30" i="3" s="1"/>
  <c r="H29" i="3"/>
  <c r="H28" i="3"/>
  <c r="L28" i="3" s="1"/>
  <c r="H25" i="3"/>
  <c r="H24" i="3"/>
  <c r="H23" i="3"/>
  <c r="F16" i="3"/>
  <c r="F17" i="3"/>
  <c r="F15" i="3"/>
  <c r="H13" i="3"/>
  <c r="L13" i="3" s="1"/>
  <c r="H14" i="3"/>
  <c r="L14" i="3" s="1"/>
  <c r="H12" i="3"/>
  <c r="L12" i="3" s="1"/>
  <c r="L17" i="3"/>
  <c r="N14" i="3" l="1"/>
  <c r="M14" i="3" s="1"/>
  <c r="N13" i="3"/>
  <c r="M13" i="3" s="1"/>
  <c r="L19" i="2" l="1"/>
  <c r="Z59" i="3"/>
  <c r="W59" i="3"/>
  <c r="X59" i="3" s="1"/>
  <c r="Y59" i="3" s="1"/>
  <c r="Z53" i="3"/>
  <c r="W53" i="3"/>
  <c r="X53" i="3" s="1"/>
  <c r="Y53" i="3" s="1"/>
  <c r="AA53" i="3" s="1"/>
  <c r="Z52" i="3"/>
  <c r="W52" i="3"/>
  <c r="X52" i="3" s="1"/>
  <c r="Y52" i="3" s="1"/>
  <c r="L44" i="3"/>
  <c r="L43" i="3"/>
  <c r="L42" i="3"/>
  <c r="L39" i="3"/>
  <c r="L38" i="3"/>
  <c r="L37" i="3"/>
  <c r="N30" i="3"/>
  <c r="M30" i="3" s="1"/>
  <c r="L29" i="3"/>
  <c r="N29" i="3" s="1"/>
  <c r="M29" i="3" s="1"/>
  <c r="L25" i="3"/>
  <c r="L24" i="3"/>
  <c r="L23" i="3"/>
  <c r="L16" i="3"/>
  <c r="L15" i="3"/>
  <c r="L20" i="2"/>
  <c r="L18" i="2"/>
  <c r="N19" i="2" s="1"/>
  <c r="M19" i="2" s="1"/>
  <c r="L13" i="2"/>
  <c r="L12" i="2"/>
  <c r="L8" i="2"/>
  <c r="L7" i="2"/>
  <c r="L6" i="2"/>
  <c r="N43" i="3" l="1"/>
  <c r="M43" i="3" s="1"/>
  <c r="N38" i="3"/>
  <c r="M38" i="3" s="1"/>
  <c r="N24" i="3"/>
  <c r="M24" i="3" s="1"/>
  <c r="N16" i="3"/>
  <c r="M16" i="3" s="1"/>
  <c r="N39" i="3"/>
  <c r="M39" i="3" s="1"/>
  <c r="AA52" i="3"/>
  <c r="AA59" i="3"/>
  <c r="N17" i="3"/>
  <c r="M17" i="3" s="1"/>
  <c r="N25" i="3"/>
  <c r="M25" i="3" s="1"/>
  <c r="N44" i="3"/>
  <c r="M44" i="3" s="1"/>
  <c r="N20" i="2"/>
  <c r="N13" i="2"/>
  <c r="M13" i="2" s="1"/>
  <c r="N14" i="2"/>
  <c r="M14" i="2" s="1"/>
  <c r="N7" i="2"/>
  <c r="M7" i="2" s="1"/>
  <c r="N8" i="2"/>
  <c r="M8" i="2" s="1"/>
  <c r="D12" i="1" l="1"/>
  <c r="D19" i="1"/>
  <c r="D21" i="1"/>
  <c r="D23" i="1"/>
  <c r="D25" i="1"/>
  <c r="D28" i="1"/>
  <c r="D29" i="1"/>
  <c r="D37" i="1"/>
  <c r="D38" i="1"/>
  <c r="D39" i="1"/>
  <c r="D43" i="1"/>
  <c r="D44" i="1"/>
  <c r="D53" i="1"/>
  <c r="D61" i="1"/>
  <c r="D62" i="1"/>
  <c r="D63" i="1"/>
  <c r="D69" i="1"/>
  <c r="X84" i="1" l="1"/>
  <c r="X83" i="1" l="1"/>
  <c r="X76" i="1"/>
  <c r="X70" i="1"/>
  <c r="X69" i="1"/>
  <c r="X68" i="1"/>
  <c r="X67" i="1"/>
  <c r="X66" i="1"/>
  <c r="X65" i="1"/>
  <c r="X64" i="1"/>
  <c r="X63" i="1"/>
  <c r="X59" i="1"/>
  <c r="X57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5" i="1"/>
  <c r="X34" i="1"/>
  <c r="X33" i="1"/>
  <c r="X32" i="1"/>
  <c r="X31" i="1"/>
  <c r="X30" i="1"/>
  <c r="X26" i="1"/>
  <c r="X25" i="1"/>
  <c r="X24" i="1"/>
  <c r="X23" i="1"/>
  <c r="X22" i="1"/>
  <c r="W63" i="1" l="1"/>
  <c r="N3" i="3"/>
  <c r="M3" i="3" s="1"/>
  <c r="N4" i="3"/>
  <c r="M4" i="3" s="1"/>
</calcChain>
</file>

<file path=xl/sharedStrings.xml><?xml version="1.0" encoding="utf-8"?>
<sst xmlns="http://schemas.openxmlformats.org/spreadsheetml/2006/main" count="274" uniqueCount="159">
  <si>
    <t xml:space="preserve">ЛПХ </t>
  </si>
  <si>
    <t>9.10</t>
  </si>
  <si>
    <t>без изменений ЛПХ</t>
  </si>
  <si>
    <t>№ п/п</t>
  </si>
  <si>
    <t>1. СЕГМЕНТ "Сельскохозяйственное использование"</t>
  </si>
  <si>
    <t>2. СЕГМЕНТ "Жилая застройка (среднеэтажная и многоэтажная)"</t>
  </si>
  <si>
    <t>3. СЕГМЕНТ "Общественное использование"</t>
  </si>
  <si>
    <t>4. СЕГМЕНТ "Предпринимательство"</t>
  </si>
  <si>
    <t>5. СЕГМЕНТ "Отдых (рекреация)"</t>
  </si>
  <si>
    <t>6. СЕГМЕНТ "Производственная деятельность"</t>
  </si>
  <si>
    <t>7. СЕГМЕНТ "Транспорт"</t>
  </si>
  <si>
    <t>8. СЕГМЕНТ "Обеспечение обороны и безопасности"</t>
  </si>
  <si>
    <t>9. СЕГМЕНТ "Охраняемые природные территории и благоустройство"</t>
  </si>
  <si>
    <t>10. СЕГМЕНТ "Использование лесов"</t>
  </si>
  <si>
    <t>11. СЕГМЕНТ "Водные объекты"</t>
  </si>
  <si>
    <t>12. СЕГМЕНТ "Специальное, ритуальное использование, запас"</t>
  </si>
  <si>
    <t>52:37:06 00 001</t>
  </si>
  <si>
    <t>52:37:06 00 002</t>
  </si>
  <si>
    <t>52:37:06 00 003</t>
  </si>
  <si>
    <t>52:37:06 00 004</t>
  </si>
  <si>
    <t>52:37:06 00 005</t>
  </si>
  <si>
    <t>52:37:06 00 006</t>
  </si>
  <si>
    <t>52:37:06 00 007</t>
  </si>
  <si>
    <t>52:37:06 00 008</t>
  </si>
  <si>
    <t>52:37:06 00 009</t>
  </si>
  <si>
    <t>52:37:06 00 010</t>
  </si>
  <si>
    <t>52:37:06 00 011</t>
  </si>
  <si>
    <t>52:37:06 00 012</t>
  </si>
  <si>
    <t>52:37:06 00 013</t>
  </si>
  <si>
    <t xml:space="preserve">д Валтово </t>
  </si>
  <si>
    <t xml:space="preserve">д Угольное </t>
  </si>
  <si>
    <t>д Бельтеевка</t>
  </si>
  <si>
    <t>д Малое Окулово</t>
  </si>
  <si>
    <t>д Ефремово</t>
  </si>
  <si>
    <t>с Натальино</t>
  </si>
  <si>
    <t>с Монаково</t>
  </si>
  <si>
    <t>с Большое Окулово</t>
  </si>
  <si>
    <t>с Сонино</t>
  </si>
  <si>
    <t>д Князево</t>
  </si>
  <si>
    <t>сп Степурино</t>
  </si>
  <si>
    <t>с Ефаново</t>
  </si>
  <si>
    <t>д Левино</t>
  </si>
  <si>
    <t>д Родиониха</t>
  </si>
  <si>
    <t>с Новошино</t>
  </si>
  <si>
    <t>52:37:0400004</t>
  </si>
  <si>
    <t>52:37:0400007</t>
  </si>
  <si>
    <t>д Родяково</t>
  </si>
  <si>
    <t>д Горицы</t>
  </si>
  <si>
    <t>д Волосово</t>
  </si>
  <si>
    <t>д Салавирь</t>
  </si>
  <si>
    <t>сп Судострой</t>
  </si>
  <si>
    <t>д Корниловка</t>
  </si>
  <si>
    <t>д Степурино</t>
  </si>
  <si>
    <t>д Румасово</t>
  </si>
  <si>
    <t>д Кондраково</t>
  </si>
  <si>
    <t>д Петряево</t>
  </si>
  <si>
    <t>д Безверниково</t>
  </si>
  <si>
    <t>д Пустынь</t>
  </si>
  <si>
    <t>пос.рзд Валтово</t>
  </si>
  <si>
    <t>д Малышево</t>
  </si>
  <si>
    <t>д Кутарино</t>
  </si>
  <si>
    <t>сп Мещерское</t>
  </si>
  <si>
    <t>д Красный Октябрь</t>
  </si>
  <si>
    <t>с Дедово</t>
  </si>
  <si>
    <t>с Чудь</t>
  </si>
  <si>
    <t>д Бобровка</t>
  </si>
  <si>
    <t>д Ярцево</t>
  </si>
  <si>
    <t>с Коробково</t>
  </si>
  <si>
    <t>д Ольховка</t>
  </si>
  <si>
    <t>д Покров</t>
  </si>
  <si>
    <t>д Мартюшиха</t>
  </si>
  <si>
    <t>пос.рзд Велетьма</t>
  </si>
  <si>
    <t>д Кистаново</t>
  </si>
  <si>
    <t>д Трудовик</t>
  </si>
  <si>
    <t>д Анцифрово</t>
  </si>
  <si>
    <t>сп Масловское</t>
  </si>
  <si>
    <t>пос.рзд Приокский (Ярцево)</t>
  </si>
  <si>
    <t>52:37:05 00 014</t>
  </si>
  <si>
    <t>52:37:05 00 016</t>
  </si>
  <si>
    <t>52:37:05 00 017</t>
  </si>
  <si>
    <t>52:37:05 00 018</t>
  </si>
  <si>
    <t>сп. Теша</t>
  </si>
  <si>
    <t>Поздняково</t>
  </si>
  <si>
    <t>Спас-Седчено</t>
  </si>
  <si>
    <t>Рогово</t>
  </si>
  <si>
    <t>-</t>
  </si>
  <si>
    <t>52:37:0300003</t>
  </si>
  <si>
    <t>52:37:0200007</t>
  </si>
  <si>
    <t>52:37:0200009</t>
  </si>
  <si>
    <t xml:space="preserve">Торговля и общественное питание                                          </t>
  </si>
  <si>
    <t xml:space="preserve">Офисы и здания делового и комерческого назначения                            </t>
  </si>
  <si>
    <t xml:space="preserve">Благоустройство                                                                                                                                                                                                                              </t>
  </si>
  <si>
    <t xml:space="preserve">Сараи                     </t>
  </si>
  <si>
    <t xml:space="preserve">Личное подсобное хозяйство </t>
  </si>
  <si>
    <t>Населенный пункт (кадастровый квартал)</t>
  </si>
  <si>
    <t xml:space="preserve">Коммунальное обслуживание </t>
  </si>
  <si>
    <t>Иные виды использования, предусмотренные сегментом 6</t>
  </si>
  <si>
    <t>г. Навашино</t>
  </si>
  <si>
    <t xml:space="preserve">Земельные участки домов отдыха,кемпингов, туристических баз, стационарных и палаточных туристско-оздоровительных лагерей                                      </t>
  </si>
  <si>
    <t xml:space="preserve">Размещение пансионатов, туристических гостиниц,  не оказывающих услуги по лечению,  размещение детских лагерей                                           
</t>
  </si>
  <si>
    <t>Туристическое обслуживание. Размещение  зданий, используемых с целью извлечения предпринимательской выгоды из предоставления жилого помещения для временного проживания в них</t>
  </si>
  <si>
    <t>Иной вид использования в сегменте "Отдых (рекреация)"</t>
  </si>
  <si>
    <t>13. СЕГМЕНТ                     "Садоводство и огородничество, малоэтажная жилая застройка"</t>
  </si>
  <si>
    <t>14. СЕГМЕНТ                                         "Иное использование"</t>
  </si>
  <si>
    <t xml:space="preserve">Значение коэффициентов дифференциации (КД) по видам деятельности арендатора внутри одного вида разрешенного использования  земельного участка в городском округе Навашинский Нижегородской области </t>
  </si>
  <si>
    <t>Индивидуальное жилищное строительство</t>
  </si>
  <si>
    <t xml:space="preserve">Садоводство, огородничество   </t>
  </si>
  <si>
    <t xml:space="preserve">СНТ </t>
  </si>
  <si>
    <t>52:37:0300001</t>
  </si>
  <si>
    <t>52:37:0300008</t>
  </si>
  <si>
    <t xml:space="preserve">52:37:0300002    </t>
  </si>
  <si>
    <t>Связь</t>
  </si>
  <si>
    <t xml:space="preserve">Наименование арендатора </t>
  </si>
  <si>
    <t xml:space="preserve">Номер и дата договора </t>
  </si>
  <si>
    <t>Вид использования зумельного участка</t>
  </si>
  <si>
    <t xml:space="preserve">Период </t>
  </si>
  <si>
    <t xml:space="preserve">Площадь </t>
  </si>
  <si>
    <t xml:space="preserve">Кадастровая стоимость земли </t>
  </si>
  <si>
    <t xml:space="preserve">Коэффициент вида использования земель </t>
  </si>
  <si>
    <t xml:space="preserve">Коэффициент дифференциации по видам деятельности </t>
  </si>
  <si>
    <t>Коэффициент индексации</t>
  </si>
  <si>
    <t xml:space="preserve">Арендная плата </t>
  </si>
  <si>
    <t>Разница, %</t>
  </si>
  <si>
    <t>Разница, руб</t>
  </si>
  <si>
    <t>Русполимет</t>
  </si>
  <si>
    <t>№39 от 20.12.2012г.</t>
  </si>
  <si>
    <t>52:37:0600012:584, г.Навашино, Ж/Д путь от стрел.перевода №105 до стрел.перевода №29 Ж/Д перегона Навашино-Кулебаки</t>
  </si>
  <si>
    <t xml:space="preserve">производственная деятельность </t>
  </si>
  <si>
    <t>Январева О.А.</t>
  </si>
  <si>
    <t>№12 от 22.05.2015</t>
  </si>
  <si>
    <t xml:space="preserve">торговая деятельность </t>
  </si>
  <si>
    <t xml:space="preserve">ПАО "Ростелеком" </t>
  </si>
  <si>
    <t>№10 от 07.09.2010</t>
  </si>
  <si>
    <t xml:space="preserve">Кадастровый номер, адрес </t>
  </si>
  <si>
    <t>Вид использования земельного участка</t>
  </si>
  <si>
    <t>Для индивидуального жилищного строительства</t>
  </si>
  <si>
    <t xml:space="preserve">Маслов Александр Борисович </t>
  </si>
  <si>
    <t xml:space="preserve">Вид использования ЗУ </t>
  </si>
  <si>
    <t xml:space="preserve">Кадастровый квартал </t>
  </si>
  <si>
    <t>сараи</t>
  </si>
  <si>
    <t>52:37:0600004</t>
  </si>
  <si>
    <t>52:37:0600013</t>
  </si>
  <si>
    <t xml:space="preserve">сараи </t>
  </si>
  <si>
    <t>гаражи</t>
  </si>
  <si>
    <t>Адрес и кадастровый номер земельного участка</t>
  </si>
  <si>
    <t>52:37:0100004:579, с.Монаково, пл.Центральная, д.1А</t>
  </si>
  <si>
    <t>для сельскохозяйственного производства</t>
  </si>
  <si>
    <t>52:37:0300001:134, Нижегородская область, Навашинский йрайон, с северной стороны примыкает к границе  с.Поздняково</t>
  </si>
  <si>
    <t>52:37:0400007:269, Нижегородская область, городской округ Навашинский, с Новошино, ул Комсомольская, д 65</t>
  </si>
  <si>
    <t xml:space="preserve">52:37:06 00 012, г. Навашино  </t>
  </si>
  <si>
    <t>Стоимость 1 кв.м.</t>
  </si>
  <si>
    <t>52:37:0600001</t>
  </si>
  <si>
    <t>Для ведения личного подсобного хозяйства</t>
  </si>
  <si>
    <t>52:37:0600001:138</t>
  </si>
  <si>
    <t xml:space="preserve">Расчет платы за 2022 год </t>
  </si>
  <si>
    <t xml:space="preserve">Расчет платы за 2023 год с учетом действующего КД </t>
  </si>
  <si>
    <t xml:space="preserve">Расчет платы за 2023 год с учетом предлагаемого КД </t>
  </si>
  <si>
    <t xml:space="preserve"> </t>
  </si>
  <si>
    <r>
      <t xml:space="preserve">Приложение 1                                               к решению Совета депутатов                      от </t>
    </r>
    <r>
      <rPr>
        <u/>
        <sz val="11"/>
        <rFont val="Times New Roman"/>
        <family val="1"/>
        <charset val="204"/>
      </rPr>
      <t>21.12.2023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277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</si>
</sst>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0.000"/>
    <numFmt numFmtId="166" formatCode="#,##0.000"/>
    <numFmt numFmtId="167" formatCode="_-* #,##0.00&quot;р.&quot;_-;\-* #,##0.00&quot;р.&quot;_-;_-* &quot;-&quot;??&quot;р.&quot;_-;_-@_-"/>
    <numFmt numFmtId="168" formatCode="0.0"/>
    <numFmt numFmtId="169" formatCode="0.0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name val="Arial Cyr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4"/>
      <color theme="1"/>
      <name val="Times New Roman"/>
      <family val="1"/>
      <charset val="204"/>
    </font>
    <font>
      <sz val="11"/>
      <name val="Arial Cyr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66">
    <xf numFmtId="0" fontId="0" fillId="0" borderId="0" xfId="0"/>
    <xf numFmtId="2" fontId="1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12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6" xfId="0" applyFont="1" applyBorder="1" applyAlignment="1">
      <alignment vertical="center"/>
    </xf>
    <xf numFmtId="4" fontId="13" fillId="0" borderId="26" xfId="0" applyNumberFormat="1" applyFont="1" applyBorder="1" applyAlignment="1">
      <alignment vertical="center"/>
    </xf>
    <xf numFmtId="2" fontId="13" fillId="0" borderId="26" xfId="0" applyNumberFormat="1" applyFont="1" applyBorder="1" applyAlignment="1">
      <alignment vertical="center"/>
    </xf>
    <xf numFmtId="0" fontId="13" fillId="0" borderId="0" xfId="0" applyFont="1" applyBorder="1"/>
    <xf numFmtId="0" fontId="0" fillId="0" borderId="0" xfId="0" applyBorder="1"/>
    <xf numFmtId="0" fontId="13" fillId="0" borderId="18" xfId="0" applyFont="1" applyBorder="1" applyAlignment="1">
      <alignment vertical="center" wrapText="1"/>
    </xf>
    <xf numFmtId="4" fontId="13" fillId="0" borderId="26" xfId="0" applyNumberFormat="1" applyFont="1" applyBorder="1" applyAlignment="1">
      <alignment horizontal="center" vertical="center"/>
    </xf>
    <xf numFmtId="1" fontId="13" fillId="0" borderId="26" xfId="0" applyNumberFormat="1" applyFont="1" applyBorder="1" applyAlignment="1">
      <alignment vertical="center"/>
    </xf>
    <xf numFmtId="2" fontId="13" fillId="0" borderId="2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2" fontId="14" fillId="0" borderId="26" xfId="0" applyNumberFormat="1" applyFont="1" applyBorder="1" applyAlignment="1">
      <alignment vertical="center"/>
    </xf>
    <xf numFmtId="0" fontId="13" fillId="0" borderId="26" xfId="0" applyFont="1" applyBorder="1" applyAlignment="1">
      <alignment wrapText="1"/>
    </xf>
    <xf numFmtId="0" fontId="13" fillId="0" borderId="26" xfId="0" applyFont="1" applyBorder="1"/>
    <xf numFmtId="0" fontId="0" fillId="0" borderId="26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13" fillId="0" borderId="26" xfId="0" applyNumberFormat="1" applyFont="1" applyBorder="1"/>
    <xf numFmtId="0" fontId="13" fillId="0" borderId="18" xfId="0" applyFont="1" applyBorder="1" applyAlignment="1">
      <alignment horizontal="center" vertical="center" wrapText="1"/>
    </xf>
    <xf numFmtId="10" fontId="13" fillId="0" borderId="26" xfId="0" applyNumberFormat="1" applyFont="1" applyBorder="1"/>
    <xf numFmtId="0" fontId="13" fillId="0" borderId="19" xfId="0" applyFont="1" applyBorder="1" applyAlignment="1">
      <alignment horizontal="center" vertical="center" wrapText="1"/>
    </xf>
    <xf numFmtId="2" fontId="14" fillId="0" borderId="26" xfId="0" applyNumberFormat="1" applyFont="1" applyBorder="1"/>
    <xf numFmtId="0" fontId="0" fillId="0" borderId="18" xfId="0" applyBorder="1" applyAlignment="1">
      <alignment vertical="center" wrapText="1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7" fontId="11" fillId="0" borderId="0" xfId="5" applyNumberFormat="1" applyBorder="1" applyAlignment="1">
      <alignment horizontal="center"/>
    </xf>
    <xf numFmtId="44" fontId="11" fillId="0" borderId="0" xfId="5"/>
    <xf numFmtId="44" fontId="17" fillId="0" borderId="0" xfId="5" applyFont="1"/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Border="1"/>
    <xf numFmtId="0" fontId="0" fillId="0" borderId="21" xfId="0" applyFill="1" applyBorder="1" applyAlignment="1">
      <alignment horizontal="center"/>
    </xf>
    <xf numFmtId="0" fontId="0" fillId="0" borderId="18" xfId="0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3" xfId="0" applyFill="1" applyBorder="1" applyAlignment="1">
      <alignment horizontal="center"/>
    </xf>
    <xf numFmtId="167" fontId="11" fillId="0" borderId="26" xfId="5" applyNumberFormat="1" applyBorder="1" applyAlignment="1">
      <alignment horizontal="center"/>
    </xf>
    <xf numFmtId="0" fontId="3" fillId="2" borderId="26" xfId="1" applyFont="1" applyFill="1" applyBorder="1" applyAlignment="1">
      <alignment vertical="center"/>
    </xf>
    <xf numFmtId="2" fontId="3" fillId="2" borderId="26" xfId="1" applyNumberFormat="1" applyFont="1" applyFill="1" applyBorder="1" applyAlignment="1">
      <alignment vertical="center"/>
    </xf>
    <xf numFmtId="0" fontId="0" fillId="0" borderId="0" xfId="0" applyFill="1"/>
    <xf numFmtId="2" fontId="0" fillId="0" borderId="0" xfId="0" applyNumberFormat="1" applyFill="1"/>
    <xf numFmtId="0" fontId="3" fillId="0" borderId="0" xfId="1" applyFont="1" applyFill="1" applyBorder="1" applyAlignment="1">
      <alignment vertical="center"/>
    </xf>
    <xf numFmtId="46" fontId="3" fillId="0" borderId="0" xfId="1" applyNumberFormat="1" applyFont="1" applyFill="1" applyBorder="1" applyAlignment="1">
      <alignment vertical="center" wrapText="1"/>
    </xf>
    <xf numFmtId="2" fontId="3" fillId="0" borderId="0" xfId="1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0" fontId="0" fillId="0" borderId="0" xfId="0" applyFill="1" applyBorder="1"/>
    <xf numFmtId="0" fontId="13" fillId="0" borderId="36" xfId="0" applyFont="1" applyBorder="1" applyAlignment="1">
      <alignment horizontal="center" vertical="center" wrapText="1"/>
    </xf>
    <xf numFmtId="0" fontId="7" fillId="2" borderId="26" xfId="2" applyFont="1" applyFill="1" applyBorder="1" applyAlignment="1">
      <alignment horizontal="left" vertical="center"/>
    </xf>
    <xf numFmtId="0" fontId="20" fillId="2" borderId="26" xfId="0" applyFont="1" applyFill="1" applyBorder="1" applyAlignment="1">
      <alignment horizontal="right"/>
    </xf>
    <xf numFmtId="2" fontId="20" fillId="2" borderId="26" xfId="0" applyNumberFormat="1" applyFont="1" applyFill="1" applyBorder="1" applyAlignment="1">
      <alignment horizontal="right"/>
    </xf>
    <xf numFmtId="2" fontId="20" fillId="2" borderId="26" xfId="0" applyNumberFormat="1" applyFont="1" applyFill="1" applyBorder="1" applyAlignment="1">
      <alignment horizontal="center"/>
    </xf>
    <xf numFmtId="2" fontId="20" fillId="2" borderId="26" xfId="5" applyNumberFormat="1" applyFont="1" applyFill="1" applyBorder="1" applyAlignment="1">
      <alignment horizontal="center"/>
    </xf>
    <xf numFmtId="0" fontId="11" fillId="0" borderId="26" xfId="0" applyFont="1" applyBorder="1"/>
    <xf numFmtId="0" fontId="13" fillId="0" borderId="2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/>
    </xf>
    <xf numFmtId="2" fontId="11" fillId="0" borderId="26" xfId="0" applyNumberFormat="1" applyFont="1" applyBorder="1"/>
    <xf numFmtId="0" fontId="13" fillId="0" borderId="37" xfId="0" applyFont="1" applyBorder="1" applyAlignment="1">
      <alignment horizontal="center" vertical="center" wrapText="1"/>
    </xf>
    <xf numFmtId="0" fontId="18" fillId="2" borderId="0" xfId="0" applyFont="1" applyFill="1" applyBorder="1" applyAlignment="1"/>
    <xf numFmtId="0" fontId="18" fillId="2" borderId="0" xfId="0" applyFont="1" applyFill="1" applyBorder="1"/>
    <xf numFmtId="165" fontId="18" fillId="2" borderId="0" xfId="0" applyNumberFormat="1" applyFont="1" applyFill="1" applyBorder="1"/>
    <xf numFmtId="2" fontId="18" fillId="2" borderId="0" xfId="0" applyNumberFormat="1" applyFont="1" applyFill="1" applyBorder="1"/>
    <xf numFmtId="164" fontId="18" fillId="2" borderId="0" xfId="4" applyFont="1" applyFill="1" applyBorder="1" applyAlignment="1"/>
    <xf numFmtId="0" fontId="7" fillId="2" borderId="26" xfId="2" applyFont="1" applyFill="1" applyBorder="1" applyAlignment="1">
      <alignment horizontal="center"/>
    </xf>
    <xf numFmtId="0" fontId="4" fillId="2" borderId="0" xfId="3" applyFont="1" applyFill="1" applyBorder="1"/>
    <xf numFmtId="0" fontId="13" fillId="0" borderId="26" xfId="0" applyFont="1" applyBorder="1" applyAlignment="1">
      <alignment horizontal="center"/>
    </xf>
    <xf numFmtId="2" fontId="0" fillId="0" borderId="0" xfId="0" applyNumberFormat="1"/>
    <xf numFmtId="0" fontId="0" fillId="3" borderId="0" xfId="0" applyFill="1"/>
    <xf numFmtId="168" fontId="13" fillId="0" borderId="26" xfId="0" applyNumberFormat="1" applyFont="1" applyBorder="1" applyAlignment="1">
      <alignment vertical="center"/>
    </xf>
    <xf numFmtId="169" fontId="13" fillId="0" borderId="26" xfId="0" applyNumberFormat="1" applyFont="1" applyBorder="1"/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3" fillId="2" borderId="0" xfId="1" applyFont="1" applyFill="1" applyBorder="1" applyAlignment="1">
      <alignment vertical="center"/>
    </xf>
    <xf numFmtId="2" fontId="14" fillId="0" borderId="0" xfId="0" applyNumberFormat="1" applyFont="1" applyBorder="1"/>
    <xf numFmtId="168" fontId="13" fillId="0" borderId="0" xfId="0" applyNumberFormat="1" applyFont="1" applyBorder="1"/>
    <xf numFmtId="2" fontId="0" fillId="0" borderId="0" xfId="0" applyNumberFormat="1" applyBorder="1"/>
    <xf numFmtId="0" fontId="13" fillId="0" borderId="25" xfId="0" applyFont="1" applyBorder="1" applyAlignment="1">
      <alignment horizontal="center" vertical="center" wrapText="1"/>
    </xf>
    <xf numFmtId="0" fontId="13" fillId="0" borderId="40" xfId="0" applyFont="1" applyBorder="1" applyAlignment="1">
      <alignment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3" fillId="2" borderId="40" xfId="1" applyFont="1" applyFill="1" applyBorder="1" applyAlignment="1">
      <alignment vertical="center"/>
    </xf>
    <xf numFmtId="2" fontId="3" fillId="2" borderId="40" xfId="1" applyNumberFormat="1" applyFont="1" applyFill="1" applyBorder="1" applyAlignment="1">
      <alignment vertical="center"/>
    </xf>
    <xf numFmtId="0" fontId="0" fillId="0" borderId="41" xfId="0" applyBorder="1"/>
    <xf numFmtId="2" fontId="3" fillId="2" borderId="43" xfId="1" applyNumberFormat="1" applyFont="1" applyFill="1" applyBorder="1" applyAlignment="1">
      <alignment vertical="center"/>
    </xf>
    <xf numFmtId="0" fontId="3" fillId="2" borderId="45" xfId="1" applyFont="1" applyFill="1" applyBorder="1" applyAlignment="1">
      <alignment vertical="center"/>
    </xf>
    <xf numFmtId="0" fontId="13" fillId="0" borderId="45" xfId="0" applyFont="1" applyBorder="1"/>
    <xf numFmtId="2" fontId="14" fillId="0" borderId="45" xfId="0" applyNumberFormat="1" applyFont="1" applyBorder="1"/>
    <xf numFmtId="168" fontId="13" fillId="0" borderId="45" xfId="0" applyNumberFormat="1" applyFont="1" applyBorder="1"/>
    <xf numFmtId="2" fontId="0" fillId="0" borderId="46" xfId="0" applyNumberFormat="1" applyBorder="1"/>
    <xf numFmtId="168" fontId="13" fillId="0" borderId="40" xfId="0" applyNumberFormat="1" applyFont="1" applyBorder="1" applyAlignment="1">
      <alignment horizontal="center" vertical="center" wrapText="1"/>
    </xf>
    <xf numFmtId="168" fontId="13" fillId="0" borderId="43" xfId="0" applyNumberFormat="1" applyFont="1" applyBorder="1" applyAlignment="1">
      <alignment horizontal="center" vertical="center" wrapText="1"/>
    </xf>
    <xf numFmtId="168" fontId="13" fillId="0" borderId="46" xfId="0" applyNumberFormat="1" applyFont="1" applyBorder="1" applyAlignment="1">
      <alignment horizontal="center" vertical="center" wrapText="1"/>
    </xf>
    <xf numFmtId="168" fontId="13" fillId="0" borderId="45" xfId="0" applyNumberFormat="1" applyFont="1" applyBorder="1" applyAlignment="1">
      <alignment horizontal="center" vertical="center" wrapText="1"/>
    </xf>
    <xf numFmtId="2" fontId="13" fillId="0" borderId="26" xfId="0" applyNumberFormat="1" applyFont="1" applyBorder="1" applyAlignment="1">
      <alignment vertical="center" wrapText="1"/>
    </xf>
    <xf numFmtId="2" fontId="13" fillId="0" borderId="26" xfId="0" applyNumberFormat="1" applyFont="1" applyBorder="1" applyAlignment="1">
      <alignment wrapText="1"/>
    </xf>
    <xf numFmtId="0" fontId="13" fillId="0" borderId="12" xfId="0" applyFont="1" applyBorder="1" applyAlignment="1">
      <alignment horizontal="center" vertical="center" wrapText="1"/>
    </xf>
    <xf numFmtId="2" fontId="13" fillId="0" borderId="40" xfId="0" applyNumberFormat="1" applyFont="1" applyBorder="1" applyAlignment="1">
      <alignment horizontal="center" vertical="center" wrapText="1"/>
    </xf>
    <xf numFmtId="1" fontId="13" fillId="0" borderId="26" xfId="0" applyNumberFormat="1" applyFont="1" applyBorder="1"/>
    <xf numFmtId="2" fontId="4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vertical="center"/>
    </xf>
    <xf numFmtId="2" fontId="7" fillId="0" borderId="26" xfId="0" applyNumberFormat="1" applyFont="1" applyFill="1" applyBorder="1" applyAlignment="1">
      <alignment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 wrapText="1"/>
    </xf>
    <xf numFmtId="2" fontId="4" fillId="2" borderId="32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2" fontId="4" fillId="2" borderId="31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2" fontId="9" fillId="0" borderId="34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0" xfId="0" applyBorder="1"/>
    <xf numFmtId="0" fontId="13" fillId="0" borderId="1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3" fillId="0" borderId="25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/>
    <xf numFmtId="0" fontId="16" fillId="0" borderId="0" xfId="0" applyFont="1"/>
    <xf numFmtId="2" fontId="13" fillId="0" borderId="12" xfId="0" applyNumberFormat="1" applyFont="1" applyBorder="1" applyAlignment="1">
      <alignment vertical="center" wrapText="1"/>
    </xf>
    <xf numFmtId="2" fontId="0" fillId="0" borderId="18" xfId="0" applyNumberFormat="1" applyBorder="1" applyAlignment="1"/>
    <xf numFmtId="2" fontId="0" fillId="0" borderId="19" xfId="0" applyNumberFormat="1" applyBorder="1" applyAlignment="1"/>
    <xf numFmtId="2" fontId="20" fillId="2" borderId="12" xfId="0" applyNumberFormat="1" applyFont="1" applyFill="1" applyBorder="1" applyAlignment="1">
      <alignment horizontal="center"/>
    </xf>
    <xf numFmtId="2" fontId="20" fillId="2" borderId="18" xfId="0" applyNumberFormat="1" applyFont="1" applyFill="1" applyBorder="1" applyAlignment="1">
      <alignment horizontal="center"/>
    </xf>
    <xf numFmtId="2" fontId="20" fillId="2" borderId="19" xfId="0" applyNumberFormat="1" applyFont="1" applyFill="1" applyBorder="1" applyAlignment="1">
      <alignment horizontal="center"/>
    </xf>
    <xf numFmtId="0" fontId="13" fillId="0" borderId="3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3" fillId="0" borderId="40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8" xfId="0" applyBorder="1" applyAlignment="1"/>
    <xf numFmtId="0" fontId="0" fillId="0" borderId="19" xfId="0" applyBorder="1" applyAlignment="1"/>
    <xf numFmtId="0" fontId="13" fillId="0" borderId="3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14" fillId="0" borderId="12" xfId="0" applyNumberFormat="1" applyFont="1" applyBorder="1" applyAlignment="1">
      <alignment vertical="center" wrapText="1"/>
    </xf>
    <xf numFmtId="2" fontId="12" fillId="0" borderId="18" xfId="0" applyNumberFormat="1" applyFont="1" applyBorder="1" applyAlignment="1"/>
    <xf numFmtId="2" fontId="12" fillId="0" borderId="19" xfId="0" applyNumberFormat="1" applyFont="1" applyBorder="1" applyAlignment="1"/>
    <xf numFmtId="2" fontId="13" fillId="0" borderId="12" xfId="0" applyNumberFormat="1" applyFont="1" applyBorder="1" applyAlignment="1"/>
    <xf numFmtId="2" fontId="14" fillId="0" borderId="18" xfId="0" applyNumberFormat="1" applyFont="1" applyBorder="1" applyAlignment="1">
      <alignment vertical="center" wrapText="1"/>
    </xf>
    <xf numFmtId="2" fontId="14" fillId="0" borderId="19" xfId="0" applyNumberFormat="1" applyFont="1" applyBorder="1" applyAlignment="1">
      <alignment vertical="center" wrapText="1"/>
    </xf>
  </cellXfs>
  <cellStyles count="6">
    <cellStyle name="Денежный" xfId="5" builtinId="4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 4" xfId="1" xr:uid="{00000000-0005-0000-0000-000004000000}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4;%202021\&#1040;&#1085;&#1072;&#1083;&#1080;&#1079;%20&#1072;&#1088;.&#1087;&#1083;&#1072;&#1090;&#1099;%202021%20&#1076;&#1083;&#1103;%20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пх сегмент (2)"/>
      <sheetName val="гаражи 2020"/>
      <sheetName val="сараи 2020"/>
      <sheetName val="лпх сегмент"/>
      <sheetName val="Благоустройство 2020"/>
      <sheetName val="ИЖС 2020"/>
      <sheetName val="Пристрои 2020"/>
      <sheetName val="САДЫ СЕГМЕНТ 1"/>
      <sheetName val="Палисадники 2020"/>
      <sheetName val="МСЗ 2020(5СЕГМЕН)"/>
      <sheetName val="Лист1"/>
    </sheetNames>
    <sheetDataSet>
      <sheetData sheetId="0" refreshError="1">
        <row r="27">
          <cell r="P27">
            <v>0.13600000000000001</v>
          </cell>
        </row>
        <row r="32">
          <cell r="P32">
            <v>7.5408440439569124E-2</v>
          </cell>
        </row>
      </sheetData>
      <sheetData sheetId="1" refreshError="1"/>
      <sheetData sheetId="2" refreshError="1"/>
      <sheetData sheetId="3" refreshError="1">
        <row r="52">
          <cell r="P52">
            <v>8.2997411262722656E-2</v>
          </cell>
        </row>
        <row r="54">
          <cell r="P54">
            <v>0.14599999999999999</v>
          </cell>
        </row>
        <row r="56">
          <cell r="P56">
            <v>9.1999999999999998E-2</v>
          </cell>
        </row>
        <row r="58">
          <cell r="P58">
            <v>0.50800000000000001</v>
          </cell>
        </row>
        <row r="60">
          <cell r="P60">
            <v>6.3200000000000006E-2</v>
          </cell>
        </row>
        <row r="62">
          <cell r="P62">
            <v>7.6881124994586172E-2</v>
          </cell>
        </row>
        <row r="65">
          <cell r="P65">
            <v>5.4101614489687984E-2</v>
          </cell>
        </row>
        <row r="71">
          <cell r="P71">
            <v>0.16000122893258426</v>
          </cell>
        </row>
        <row r="72">
          <cell r="P72">
            <v>0.10119339053943342</v>
          </cell>
        </row>
        <row r="77">
          <cell r="P77">
            <v>0.12152821989528792</v>
          </cell>
        </row>
        <row r="80">
          <cell r="P80">
            <v>0.15549365297542042</v>
          </cell>
        </row>
      </sheetData>
      <sheetData sheetId="4" refreshError="1"/>
      <sheetData sheetId="5" refreshError="1">
        <row r="15">
          <cell r="O15">
            <v>8.3076326879176821E-2</v>
          </cell>
        </row>
        <row r="22">
          <cell r="O22">
            <v>0.27300000000000002</v>
          </cell>
        </row>
      </sheetData>
      <sheetData sheetId="6" refreshError="1"/>
      <sheetData sheetId="7" refreshError="1"/>
      <sheetData sheetId="8" refreshError="1">
        <row r="12">
          <cell r="Z12">
            <v>0.37676158356587264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AZ84"/>
  <sheetViews>
    <sheetView tabSelected="1" topLeftCell="L1" zoomScale="70" zoomScaleNormal="70" workbookViewId="0">
      <pane ySplit="2" topLeftCell="A3" activePane="bottomLeft" state="frozen"/>
      <selection pane="bottomLeft" activeCell="X3" sqref="X3:Y3"/>
    </sheetView>
  </sheetViews>
  <sheetFormatPr defaultRowHeight="15" x14ac:dyDescent="0.25"/>
  <cols>
    <col min="1" max="1" width="7" style="3" customWidth="1"/>
    <col min="2" max="2" width="17.28515625" style="3" customWidth="1"/>
    <col min="3" max="3" width="18.140625" style="3" customWidth="1"/>
    <col min="4" max="4" width="17" style="3" customWidth="1"/>
    <col min="5" max="5" width="18.7109375" style="3" customWidth="1"/>
    <col min="6" max="6" width="13.5703125" style="3" customWidth="1"/>
    <col min="7" max="7" width="17" style="3" customWidth="1"/>
    <col min="8" max="8" width="20.140625" style="3" customWidth="1"/>
    <col min="9" max="9" width="21.7109375" style="3" customWidth="1"/>
    <col min="10" max="11" width="23.7109375" style="3" customWidth="1"/>
    <col min="12" max="12" width="15" style="3" customWidth="1"/>
    <col min="13" max="14" width="17.85546875" style="3" customWidth="1"/>
    <col min="15" max="15" width="14.28515625" style="3" customWidth="1"/>
    <col min="16" max="16" width="16.5703125" style="3" customWidth="1"/>
    <col min="17" max="17" width="17.140625" style="3" customWidth="1"/>
    <col min="18" max="18" width="18.28515625" style="3" customWidth="1"/>
    <col min="19" max="19" width="15" style="3" customWidth="1"/>
    <col min="20" max="20" width="16.28515625" style="3" customWidth="1"/>
    <col min="21" max="21" width="14.140625" style="3" customWidth="1"/>
    <col min="22" max="22" width="16.28515625" style="3" customWidth="1"/>
    <col min="23" max="23" width="14.85546875" style="3" customWidth="1"/>
    <col min="24" max="24" width="17.7109375" style="3" customWidth="1"/>
    <col min="25" max="25" width="14.7109375" style="3" customWidth="1"/>
    <col min="26" max="26" width="20.5703125" style="2" customWidth="1"/>
    <col min="27" max="27" width="21.5703125" style="2" customWidth="1"/>
    <col min="28" max="263" width="9.140625" style="2"/>
    <col min="264" max="264" width="5.140625" style="2" customWidth="1"/>
    <col min="265" max="265" width="17.28515625" style="2" customWidth="1"/>
    <col min="266" max="266" width="20.28515625" style="2" customWidth="1"/>
    <col min="267" max="267" width="19.7109375" style="2" customWidth="1"/>
    <col min="268" max="269" width="18.7109375" style="2" customWidth="1"/>
    <col min="270" max="270" width="17" style="2" customWidth="1"/>
    <col min="271" max="271" width="14.140625" style="2" customWidth="1"/>
    <col min="272" max="272" width="17.85546875" style="2" customWidth="1"/>
    <col min="273" max="273" width="14.28515625" style="2" customWidth="1"/>
    <col min="274" max="274" width="16.5703125" style="2" customWidth="1"/>
    <col min="275" max="275" width="16.28515625" style="2" customWidth="1"/>
    <col min="276" max="276" width="18.28515625" style="2" customWidth="1"/>
    <col min="277" max="277" width="17.140625" style="2" customWidth="1"/>
    <col min="278" max="278" width="14.140625" style="2" customWidth="1"/>
    <col min="279" max="279" width="14.85546875" style="2" customWidth="1"/>
    <col min="280" max="280" width="17.7109375" style="2" customWidth="1"/>
    <col min="281" max="281" width="14.7109375" style="2" customWidth="1"/>
    <col min="282" max="519" width="9.140625" style="2"/>
    <col min="520" max="520" width="5.140625" style="2" customWidth="1"/>
    <col min="521" max="521" width="17.28515625" style="2" customWidth="1"/>
    <col min="522" max="522" width="20.28515625" style="2" customWidth="1"/>
    <col min="523" max="523" width="19.7109375" style="2" customWidth="1"/>
    <col min="524" max="525" width="18.7109375" style="2" customWidth="1"/>
    <col min="526" max="526" width="17" style="2" customWidth="1"/>
    <col min="527" max="527" width="14.140625" style="2" customWidth="1"/>
    <col min="528" max="528" width="17.85546875" style="2" customWidth="1"/>
    <col min="529" max="529" width="14.28515625" style="2" customWidth="1"/>
    <col min="530" max="530" width="16.5703125" style="2" customWidth="1"/>
    <col min="531" max="531" width="16.28515625" style="2" customWidth="1"/>
    <col min="532" max="532" width="18.28515625" style="2" customWidth="1"/>
    <col min="533" max="533" width="17.140625" style="2" customWidth="1"/>
    <col min="534" max="534" width="14.140625" style="2" customWidth="1"/>
    <col min="535" max="535" width="14.85546875" style="2" customWidth="1"/>
    <col min="536" max="536" width="17.7109375" style="2" customWidth="1"/>
    <col min="537" max="537" width="14.7109375" style="2" customWidth="1"/>
    <col min="538" max="775" width="9.140625" style="2"/>
    <col min="776" max="776" width="5.140625" style="2" customWidth="1"/>
    <col min="777" max="777" width="17.28515625" style="2" customWidth="1"/>
    <col min="778" max="778" width="20.28515625" style="2" customWidth="1"/>
    <col min="779" max="779" width="19.7109375" style="2" customWidth="1"/>
    <col min="780" max="781" width="18.7109375" style="2" customWidth="1"/>
    <col min="782" max="782" width="17" style="2" customWidth="1"/>
    <col min="783" max="783" width="14.140625" style="2" customWidth="1"/>
    <col min="784" max="784" width="17.85546875" style="2" customWidth="1"/>
    <col min="785" max="785" width="14.28515625" style="2" customWidth="1"/>
    <col min="786" max="786" width="16.5703125" style="2" customWidth="1"/>
    <col min="787" max="787" width="16.28515625" style="2" customWidth="1"/>
    <col min="788" max="788" width="18.28515625" style="2" customWidth="1"/>
    <col min="789" max="789" width="17.140625" style="2" customWidth="1"/>
    <col min="790" max="790" width="14.140625" style="2" customWidth="1"/>
    <col min="791" max="791" width="14.85546875" style="2" customWidth="1"/>
    <col min="792" max="792" width="17.7109375" style="2" customWidth="1"/>
    <col min="793" max="793" width="14.7109375" style="2" customWidth="1"/>
    <col min="794" max="1031" width="9.140625" style="2"/>
    <col min="1032" max="1032" width="5.140625" style="2" customWidth="1"/>
    <col min="1033" max="1033" width="17.28515625" style="2" customWidth="1"/>
    <col min="1034" max="1034" width="20.28515625" style="2" customWidth="1"/>
    <col min="1035" max="1035" width="19.7109375" style="2" customWidth="1"/>
    <col min="1036" max="1037" width="18.7109375" style="2" customWidth="1"/>
    <col min="1038" max="1038" width="17" style="2" customWidth="1"/>
    <col min="1039" max="1039" width="14.140625" style="2" customWidth="1"/>
    <col min="1040" max="1040" width="17.85546875" style="2" customWidth="1"/>
    <col min="1041" max="1041" width="14.28515625" style="2" customWidth="1"/>
    <col min="1042" max="1042" width="16.5703125" style="2" customWidth="1"/>
    <col min="1043" max="1043" width="16.28515625" style="2" customWidth="1"/>
    <col min="1044" max="1044" width="18.28515625" style="2" customWidth="1"/>
    <col min="1045" max="1045" width="17.140625" style="2" customWidth="1"/>
    <col min="1046" max="1046" width="14.140625" style="2" customWidth="1"/>
    <col min="1047" max="1047" width="14.85546875" style="2" customWidth="1"/>
    <col min="1048" max="1048" width="17.7109375" style="2" customWidth="1"/>
    <col min="1049" max="1049" width="14.7109375" style="2" customWidth="1"/>
    <col min="1050" max="1287" width="9.140625" style="2"/>
    <col min="1288" max="1288" width="5.140625" style="2" customWidth="1"/>
    <col min="1289" max="1289" width="17.28515625" style="2" customWidth="1"/>
    <col min="1290" max="1290" width="20.28515625" style="2" customWidth="1"/>
    <col min="1291" max="1291" width="19.7109375" style="2" customWidth="1"/>
    <col min="1292" max="1293" width="18.7109375" style="2" customWidth="1"/>
    <col min="1294" max="1294" width="17" style="2" customWidth="1"/>
    <col min="1295" max="1295" width="14.140625" style="2" customWidth="1"/>
    <col min="1296" max="1296" width="17.85546875" style="2" customWidth="1"/>
    <col min="1297" max="1297" width="14.28515625" style="2" customWidth="1"/>
    <col min="1298" max="1298" width="16.5703125" style="2" customWidth="1"/>
    <col min="1299" max="1299" width="16.28515625" style="2" customWidth="1"/>
    <col min="1300" max="1300" width="18.28515625" style="2" customWidth="1"/>
    <col min="1301" max="1301" width="17.140625" style="2" customWidth="1"/>
    <col min="1302" max="1302" width="14.140625" style="2" customWidth="1"/>
    <col min="1303" max="1303" width="14.85546875" style="2" customWidth="1"/>
    <col min="1304" max="1304" width="17.7109375" style="2" customWidth="1"/>
    <col min="1305" max="1305" width="14.7109375" style="2" customWidth="1"/>
    <col min="1306" max="1543" width="9.140625" style="2"/>
    <col min="1544" max="1544" width="5.140625" style="2" customWidth="1"/>
    <col min="1545" max="1545" width="17.28515625" style="2" customWidth="1"/>
    <col min="1546" max="1546" width="20.28515625" style="2" customWidth="1"/>
    <col min="1547" max="1547" width="19.7109375" style="2" customWidth="1"/>
    <col min="1548" max="1549" width="18.7109375" style="2" customWidth="1"/>
    <col min="1550" max="1550" width="17" style="2" customWidth="1"/>
    <col min="1551" max="1551" width="14.140625" style="2" customWidth="1"/>
    <col min="1552" max="1552" width="17.85546875" style="2" customWidth="1"/>
    <col min="1553" max="1553" width="14.28515625" style="2" customWidth="1"/>
    <col min="1554" max="1554" width="16.5703125" style="2" customWidth="1"/>
    <col min="1555" max="1555" width="16.28515625" style="2" customWidth="1"/>
    <col min="1556" max="1556" width="18.28515625" style="2" customWidth="1"/>
    <col min="1557" max="1557" width="17.140625" style="2" customWidth="1"/>
    <col min="1558" max="1558" width="14.140625" style="2" customWidth="1"/>
    <col min="1559" max="1559" width="14.85546875" style="2" customWidth="1"/>
    <col min="1560" max="1560" width="17.7109375" style="2" customWidth="1"/>
    <col min="1561" max="1561" width="14.7109375" style="2" customWidth="1"/>
    <col min="1562" max="1799" width="9.140625" style="2"/>
    <col min="1800" max="1800" width="5.140625" style="2" customWidth="1"/>
    <col min="1801" max="1801" width="17.28515625" style="2" customWidth="1"/>
    <col min="1802" max="1802" width="20.28515625" style="2" customWidth="1"/>
    <col min="1803" max="1803" width="19.7109375" style="2" customWidth="1"/>
    <col min="1804" max="1805" width="18.7109375" style="2" customWidth="1"/>
    <col min="1806" max="1806" width="17" style="2" customWidth="1"/>
    <col min="1807" max="1807" width="14.140625" style="2" customWidth="1"/>
    <col min="1808" max="1808" width="17.85546875" style="2" customWidth="1"/>
    <col min="1809" max="1809" width="14.28515625" style="2" customWidth="1"/>
    <col min="1810" max="1810" width="16.5703125" style="2" customWidth="1"/>
    <col min="1811" max="1811" width="16.28515625" style="2" customWidth="1"/>
    <col min="1812" max="1812" width="18.28515625" style="2" customWidth="1"/>
    <col min="1813" max="1813" width="17.140625" style="2" customWidth="1"/>
    <col min="1814" max="1814" width="14.140625" style="2" customWidth="1"/>
    <col min="1815" max="1815" width="14.85546875" style="2" customWidth="1"/>
    <col min="1816" max="1816" width="17.7109375" style="2" customWidth="1"/>
    <col min="1817" max="1817" width="14.7109375" style="2" customWidth="1"/>
    <col min="1818" max="2055" width="9.140625" style="2"/>
    <col min="2056" max="2056" width="5.140625" style="2" customWidth="1"/>
    <col min="2057" max="2057" width="17.28515625" style="2" customWidth="1"/>
    <col min="2058" max="2058" width="20.28515625" style="2" customWidth="1"/>
    <col min="2059" max="2059" width="19.7109375" style="2" customWidth="1"/>
    <col min="2060" max="2061" width="18.7109375" style="2" customWidth="1"/>
    <col min="2062" max="2062" width="17" style="2" customWidth="1"/>
    <col min="2063" max="2063" width="14.140625" style="2" customWidth="1"/>
    <col min="2064" max="2064" width="17.85546875" style="2" customWidth="1"/>
    <col min="2065" max="2065" width="14.28515625" style="2" customWidth="1"/>
    <col min="2066" max="2066" width="16.5703125" style="2" customWidth="1"/>
    <col min="2067" max="2067" width="16.28515625" style="2" customWidth="1"/>
    <col min="2068" max="2068" width="18.28515625" style="2" customWidth="1"/>
    <col min="2069" max="2069" width="17.140625" style="2" customWidth="1"/>
    <col min="2070" max="2070" width="14.140625" style="2" customWidth="1"/>
    <col min="2071" max="2071" width="14.85546875" style="2" customWidth="1"/>
    <col min="2072" max="2072" width="17.7109375" style="2" customWidth="1"/>
    <col min="2073" max="2073" width="14.7109375" style="2" customWidth="1"/>
    <col min="2074" max="2311" width="9.140625" style="2"/>
    <col min="2312" max="2312" width="5.140625" style="2" customWidth="1"/>
    <col min="2313" max="2313" width="17.28515625" style="2" customWidth="1"/>
    <col min="2314" max="2314" width="20.28515625" style="2" customWidth="1"/>
    <col min="2315" max="2315" width="19.7109375" style="2" customWidth="1"/>
    <col min="2316" max="2317" width="18.7109375" style="2" customWidth="1"/>
    <col min="2318" max="2318" width="17" style="2" customWidth="1"/>
    <col min="2319" max="2319" width="14.140625" style="2" customWidth="1"/>
    <col min="2320" max="2320" width="17.85546875" style="2" customWidth="1"/>
    <col min="2321" max="2321" width="14.28515625" style="2" customWidth="1"/>
    <col min="2322" max="2322" width="16.5703125" style="2" customWidth="1"/>
    <col min="2323" max="2323" width="16.28515625" style="2" customWidth="1"/>
    <col min="2324" max="2324" width="18.28515625" style="2" customWidth="1"/>
    <col min="2325" max="2325" width="17.140625" style="2" customWidth="1"/>
    <col min="2326" max="2326" width="14.140625" style="2" customWidth="1"/>
    <col min="2327" max="2327" width="14.85546875" style="2" customWidth="1"/>
    <col min="2328" max="2328" width="17.7109375" style="2" customWidth="1"/>
    <col min="2329" max="2329" width="14.7109375" style="2" customWidth="1"/>
    <col min="2330" max="2567" width="9.140625" style="2"/>
    <col min="2568" max="2568" width="5.140625" style="2" customWidth="1"/>
    <col min="2569" max="2569" width="17.28515625" style="2" customWidth="1"/>
    <col min="2570" max="2570" width="20.28515625" style="2" customWidth="1"/>
    <col min="2571" max="2571" width="19.7109375" style="2" customWidth="1"/>
    <col min="2572" max="2573" width="18.7109375" style="2" customWidth="1"/>
    <col min="2574" max="2574" width="17" style="2" customWidth="1"/>
    <col min="2575" max="2575" width="14.140625" style="2" customWidth="1"/>
    <col min="2576" max="2576" width="17.85546875" style="2" customWidth="1"/>
    <col min="2577" max="2577" width="14.28515625" style="2" customWidth="1"/>
    <col min="2578" max="2578" width="16.5703125" style="2" customWidth="1"/>
    <col min="2579" max="2579" width="16.28515625" style="2" customWidth="1"/>
    <col min="2580" max="2580" width="18.28515625" style="2" customWidth="1"/>
    <col min="2581" max="2581" width="17.140625" style="2" customWidth="1"/>
    <col min="2582" max="2582" width="14.140625" style="2" customWidth="1"/>
    <col min="2583" max="2583" width="14.85546875" style="2" customWidth="1"/>
    <col min="2584" max="2584" width="17.7109375" style="2" customWidth="1"/>
    <col min="2585" max="2585" width="14.7109375" style="2" customWidth="1"/>
    <col min="2586" max="2823" width="9.140625" style="2"/>
    <col min="2824" max="2824" width="5.140625" style="2" customWidth="1"/>
    <col min="2825" max="2825" width="17.28515625" style="2" customWidth="1"/>
    <col min="2826" max="2826" width="20.28515625" style="2" customWidth="1"/>
    <col min="2827" max="2827" width="19.7109375" style="2" customWidth="1"/>
    <col min="2828" max="2829" width="18.7109375" style="2" customWidth="1"/>
    <col min="2830" max="2830" width="17" style="2" customWidth="1"/>
    <col min="2831" max="2831" width="14.140625" style="2" customWidth="1"/>
    <col min="2832" max="2832" width="17.85546875" style="2" customWidth="1"/>
    <col min="2833" max="2833" width="14.28515625" style="2" customWidth="1"/>
    <col min="2834" max="2834" width="16.5703125" style="2" customWidth="1"/>
    <col min="2835" max="2835" width="16.28515625" style="2" customWidth="1"/>
    <col min="2836" max="2836" width="18.28515625" style="2" customWidth="1"/>
    <col min="2837" max="2837" width="17.140625" style="2" customWidth="1"/>
    <col min="2838" max="2838" width="14.140625" style="2" customWidth="1"/>
    <col min="2839" max="2839" width="14.85546875" style="2" customWidth="1"/>
    <col min="2840" max="2840" width="17.7109375" style="2" customWidth="1"/>
    <col min="2841" max="2841" width="14.7109375" style="2" customWidth="1"/>
    <col min="2842" max="3079" width="9.140625" style="2"/>
    <col min="3080" max="3080" width="5.140625" style="2" customWidth="1"/>
    <col min="3081" max="3081" width="17.28515625" style="2" customWidth="1"/>
    <col min="3082" max="3082" width="20.28515625" style="2" customWidth="1"/>
    <col min="3083" max="3083" width="19.7109375" style="2" customWidth="1"/>
    <col min="3084" max="3085" width="18.7109375" style="2" customWidth="1"/>
    <col min="3086" max="3086" width="17" style="2" customWidth="1"/>
    <col min="3087" max="3087" width="14.140625" style="2" customWidth="1"/>
    <col min="3088" max="3088" width="17.85546875" style="2" customWidth="1"/>
    <col min="3089" max="3089" width="14.28515625" style="2" customWidth="1"/>
    <col min="3090" max="3090" width="16.5703125" style="2" customWidth="1"/>
    <col min="3091" max="3091" width="16.28515625" style="2" customWidth="1"/>
    <col min="3092" max="3092" width="18.28515625" style="2" customWidth="1"/>
    <col min="3093" max="3093" width="17.140625" style="2" customWidth="1"/>
    <col min="3094" max="3094" width="14.140625" style="2" customWidth="1"/>
    <col min="3095" max="3095" width="14.85546875" style="2" customWidth="1"/>
    <col min="3096" max="3096" width="17.7109375" style="2" customWidth="1"/>
    <col min="3097" max="3097" width="14.7109375" style="2" customWidth="1"/>
    <col min="3098" max="3335" width="9.140625" style="2"/>
    <col min="3336" max="3336" width="5.140625" style="2" customWidth="1"/>
    <col min="3337" max="3337" width="17.28515625" style="2" customWidth="1"/>
    <col min="3338" max="3338" width="20.28515625" style="2" customWidth="1"/>
    <col min="3339" max="3339" width="19.7109375" style="2" customWidth="1"/>
    <col min="3340" max="3341" width="18.7109375" style="2" customWidth="1"/>
    <col min="3342" max="3342" width="17" style="2" customWidth="1"/>
    <col min="3343" max="3343" width="14.140625" style="2" customWidth="1"/>
    <col min="3344" max="3344" width="17.85546875" style="2" customWidth="1"/>
    <col min="3345" max="3345" width="14.28515625" style="2" customWidth="1"/>
    <col min="3346" max="3346" width="16.5703125" style="2" customWidth="1"/>
    <col min="3347" max="3347" width="16.28515625" style="2" customWidth="1"/>
    <col min="3348" max="3348" width="18.28515625" style="2" customWidth="1"/>
    <col min="3349" max="3349" width="17.140625" style="2" customWidth="1"/>
    <col min="3350" max="3350" width="14.140625" style="2" customWidth="1"/>
    <col min="3351" max="3351" width="14.85546875" style="2" customWidth="1"/>
    <col min="3352" max="3352" width="17.7109375" style="2" customWidth="1"/>
    <col min="3353" max="3353" width="14.7109375" style="2" customWidth="1"/>
    <col min="3354" max="3591" width="9.140625" style="2"/>
    <col min="3592" max="3592" width="5.140625" style="2" customWidth="1"/>
    <col min="3593" max="3593" width="17.28515625" style="2" customWidth="1"/>
    <col min="3594" max="3594" width="20.28515625" style="2" customWidth="1"/>
    <col min="3595" max="3595" width="19.7109375" style="2" customWidth="1"/>
    <col min="3596" max="3597" width="18.7109375" style="2" customWidth="1"/>
    <col min="3598" max="3598" width="17" style="2" customWidth="1"/>
    <col min="3599" max="3599" width="14.140625" style="2" customWidth="1"/>
    <col min="3600" max="3600" width="17.85546875" style="2" customWidth="1"/>
    <col min="3601" max="3601" width="14.28515625" style="2" customWidth="1"/>
    <col min="3602" max="3602" width="16.5703125" style="2" customWidth="1"/>
    <col min="3603" max="3603" width="16.28515625" style="2" customWidth="1"/>
    <col min="3604" max="3604" width="18.28515625" style="2" customWidth="1"/>
    <col min="3605" max="3605" width="17.140625" style="2" customWidth="1"/>
    <col min="3606" max="3606" width="14.140625" style="2" customWidth="1"/>
    <col min="3607" max="3607" width="14.85546875" style="2" customWidth="1"/>
    <col min="3608" max="3608" width="17.7109375" style="2" customWidth="1"/>
    <col min="3609" max="3609" width="14.7109375" style="2" customWidth="1"/>
    <col min="3610" max="3847" width="9.140625" style="2"/>
    <col min="3848" max="3848" width="5.140625" style="2" customWidth="1"/>
    <col min="3849" max="3849" width="17.28515625" style="2" customWidth="1"/>
    <col min="3850" max="3850" width="20.28515625" style="2" customWidth="1"/>
    <col min="3851" max="3851" width="19.7109375" style="2" customWidth="1"/>
    <col min="3852" max="3853" width="18.7109375" style="2" customWidth="1"/>
    <col min="3854" max="3854" width="17" style="2" customWidth="1"/>
    <col min="3855" max="3855" width="14.140625" style="2" customWidth="1"/>
    <col min="3856" max="3856" width="17.85546875" style="2" customWidth="1"/>
    <col min="3857" max="3857" width="14.28515625" style="2" customWidth="1"/>
    <col min="3858" max="3858" width="16.5703125" style="2" customWidth="1"/>
    <col min="3859" max="3859" width="16.28515625" style="2" customWidth="1"/>
    <col min="3860" max="3860" width="18.28515625" style="2" customWidth="1"/>
    <col min="3861" max="3861" width="17.140625" style="2" customWidth="1"/>
    <col min="3862" max="3862" width="14.140625" style="2" customWidth="1"/>
    <col min="3863" max="3863" width="14.85546875" style="2" customWidth="1"/>
    <col min="3864" max="3864" width="17.7109375" style="2" customWidth="1"/>
    <col min="3865" max="3865" width="14.7109375" style="2" customWidth="1"/>
    <col min="3866" max="4103" width="9.140625" style="2"/>
    <col min="4104" max="4104" width="5.140625" style="2" customWidth="1"/>
    <col min="4105" max="4105" width="17.28515625" style="2" customWidth="1"/>
    <col min="4106" max="4106" width="20.28515625" style="2" customWidth="1"/>
    <col min="4107" max="4107" width="19.7109375" style="2" customWidth="1"/>
    <col min="4108" max="4109" width="18.7109375" style="2" customWidth="1"/>
    <col min="4110" max="4110" width="17" style="2" customWidth="1"/>
    <col min="4111" max="4111" width="14.140625" style="2" customWidth="1"/>
    <col min="4112" max="4112" width="17.85546875" style="2" customWidth="1"/>
    <col min="4113" max="4113" width="14.28515625" style="2" customWidth="1"/>
    <col min="4114" max="4114" width="16.5703125" style="2" customWidth="1"/>
    <col min="4115" max="4115" width="16.28515625" style="2" customWidth="1"/>
    <col min="4116" max="4116" width="18.28515625" style="2" customWidth="1"/>
    <col min="4117" max="4117" width="17.140625" style="2" customWidth="1"/>
    <col min="4118" max="4118" width="14.140625" style="2" customWidth="1"/>
    <col min="4119" max="4119" width="14.85546875" style="2" customWidth="1"/>
    <col min="4120" max="4120" width="17.7109375" style="2" customWidth="1"/>
    <col min="4121" max="4121" width="14.7109375" style="2" customWidth="1"/>
    <col min="4122" max="4359" width="9.140625" style="2"/>
    <col min="4360" max="4360" width="5.140625" style="2" customWidth="1"/>
    <col min="4361" max="4361" width="17.28515625" style="2" customWidth="1"/>
    <col min="4362" max="4362" width="20.28515625" style="2" customWidth="1"/>
    <col min="4363" max="4363" width="19.7109375" style="2" customWidth="1"/>
    <col min="4364" max="4365" width="18.7109375" style="2" customWidth="1"/>
    <col min="4366" max="4366" width="17" style="2" customWidth="1"/>
    <col min="4367" max="4367" width="14.140625" style="2" customWidth="1"/>
    <col min="4368" max="4368" width="17.85546875" style="2" customWidth="1"/>
    <col min="4369" max="4369" width="14.28515625" style="2" customWidth="1"/>
    <col min="4370" max="4370" width="16.5703125" style="2" customWidth="1"/>
    <col min="4371" max="4371" width="16.28515625" style="2" customWidth="1"/>
    <col min="4372" max="4372" width="18.28515625" style="2" customWidth="1"/>
    <col min="4373" max="4373" width="17.140625" style="2" customWidth="1"/>
    <col min="4374" max="4374" width="14.140625" style="2" customWidth="1"/>
    <col min="4375" max="4375" width="14.85546875" style="2" customWidth="1"/>
    <col min="4376" max="4376" width="17.7109375" style="2" customWidth="1"/>
    <col min="4377" max="4377" width="14.7109375" style="2" customWidth="1"/>
    <col min="4378" max="4615" width="9.140625" style="2"/>
    <col min="4616" max="4616" width="5.140625" style="2" customWidth="1"/>
    <col min="4617" max="4617" width="17.28515625" style="2" customWidth="1"/>
    <col min="4618" max="4618" width="20.28515625" style="2" customWidth="1"/>
    <col min="4619" max="4619" width="19.7109375" style="2" customWidth="1"/>
    <col min="4620" max="4621" width="18.7109375" style="2" customWidth="1"/>
    <col min="4622" max="4622" width="17" style="2" customWidth="1"/>
    <col min="4623" max="4623" width="14.140625" style="2" customWidth="1"/>
    <col min="4624" max="4624" width="17.85546875" style="2" customWidth="1"/>
    <col min="4625" max="4625" width="14.28515625" style="2" customWidth="1"/>
    <col min="4626" max="4626" width="16.5703125" style="2" customWidth="1"/>
    <col min="4627" max="4627" width="16.28515625" style="2" customWidth="1"/>
    <col min="4628" max="4628" width="18.28515625" style="2" customWidth="1"/>
    <col min="4629" max="4629" width="17.140625" style="2" customWidth="1"/>
    <col min="4630" max="4630" width="14.140625" style="2" customWidth="1"/>
    <col min="4631" max="4631" width="14.85546875" style="2" customWidth="1"/>
    <col min="4632" max="4632" width="17.7109375" style="2" customWidth="1"/>
    <col min="4633" max="4633" width="14.7109375" style="2" customWidth="1"/>
    <col min="4634" max="4871" width="9.140625" style="2"/>
    <col min="4872" max="4872" width="5.140625" style="2" customWidth="1"/>
    <col min="4873" max="4873" width="17.28515625" style="2" customWidth="1"/>
    <col min="4874" max="4874" width="20.28515625" style="2" customWidth="1"/>
    <col min="4875" max="4875" width="19.7109375" style="2" customWidth="1"/>
    <col min="4876" max="4877" width="18.7109375" style="2" customWidth="1"/>
    <col min="4878" max="4878" width="17" style="2" customWidth="1"/>
    <col min="4879" max="4879" width="14.140625" style="2" customWidth="1"/>
    <col min="4880" max="4880" width="17.85546875" style="2" customWidth="1"/>
    <col min="4881" max="4881" width="14.28515625" style="2" customWidth="1"/>
    <col min="4882" max="4882" width="16.5703125" style="2" customWidth="1"/>
    <col min="4883" max="4883" width="16.28515625" style="2" customWidth="1"/>
    <col min="4884" max="4884" width="18.28515625" style="2" customWidth="1"/>
    <col min="4885" max="4885" width="17.140625" style="2" customWidth="1"/>
    <col min="4886" max="4886" width="14.140625" style="2" customWidth="1"/>
    <col min="4887" max="4887" width="14.85546875" style="2" customWidth="1"/>
    <col min="4888" max="4888" width="17.7109375" style="2" customWidth="1"/>
    <col min="4889" max="4889" width="14.7109375" style="2" customWidth="1"/>
    <col min="4890" max="5127" width="9.140625" style="2"/>
    <col min="5128" max="5128" width="5.140625" style="2" customWidth="1"/>
    <col min="5129" max="5129" width="17.28515625" style="2" customWidth="1"/>
    <col min="5130" max="5130" width="20.28515625" style="2" customWidth="1"/>
    <col min="5131" max="5131" width="19.7109375" style="2" customWidth="1"/>
    <col min="5132" max="5133" width="18.7109375" style="2" customWidth="1"/>
    <col min="5134" max="5134" width="17" style="2" customWidth="1"/>
    <col min="5135" max="5135" width="14.140625" style="2" customWidth="1"/>
    <col min="5136" max="5136" width="17.85546875" style="2" customWidth="1"/>
    <col min="5137" max="5137" width="14.28515625" style="2" customWidth="1"/>
    <col min="5138" max="5138" width="16.5703125" style="2" customWidth="1"/>
    <col min="5139" max="5139" width="16.28515625" style="2" customWidth="1"/>
    <col min="5140" max="5140" width="18.28515625" style="2" customWidth="1"/>
    <col min="5141" max="5141" width="17.140625" style="2" customWidth="1"/>
    <col min="5142" max="5142" width="14.140625" style="2" customWidth="1"/>
    <col min="5143" max="5143" width="14.85546875" style="2" customWidth="1"/>
    <col min="5144" max="5144" width="17.7109375" style="2" customWidth="1"/>
    <col min="5145" max="5145" width="14.7109375" style="2" customWidth="1"/>
    <col min="5146" max="5383" width="9.140625" style="2"/>
    <col min="5384" max="5384" width="5.140625" style="2" customWidth="1"/>
    <col min="5385" max="5385" width="17.28515625" style="2" customWidth="1"/>
    <col min="5386" max="5386" width="20.28515625" style="2" customWidth="1"/>
    <col min="5387" max="5387" width="19.7109375" style="2" customWidth="1"/>
    <col min="5388" max="5389" width="18.7109375" style="2" customWidth="1"/>
    <col min="5390" max="5390" width="17" style="2" customWidth="1"/>
    <col min="5391" max="5391" width="14.140625" style="2" customWidth="1"/>
    <col min="5392" max="5392" width="17.85546875" style="2" customWidth="1"/>
    <col min="5393" max="5393" width="14.28515625" style="2" customWidth="1"/>
    <col min="5394" max="5394" width="16.5703125" style="2" customWidth="1"/>
    <col min="5395" max="5395" width="16.28515625" style="2" customWidth="1"/>
    <col min="5396" max="5396" width="18.28515625" style="2" customWidth="1"/>
    <col min="5397" max="5397" width="17.140625" style="2" customWidth="1"/>
    <col min="5398" max="5398" width="14.140625" style="2" customWidth="1"/>
    <col min="5399" max="5399" width="14.85546875" style="2" customWidth="1"/>
    <col min="5400" max="5400" width="17.7109375" style="2" customWidth="1"/>
    <col min="5401" max="5401" width="14.7109375" style="2" customWidth="1"/>
    <col min="5402" max="5639" width="9.140625" style="2"/>
    <col min="5640" max="5640" width="5.140625" style="2" customWidth="1"/>
    <col min="5641" max="5641" width="17.28515625" style="2" customWidth="1"/>
    <col min="5642" max="5642" width="20.28515625" style="2" customWidth="1"/>
    <col min="5643" max="5643" width="19.7109375" style="2" customWidth="1"/>
    <col min="5644" max="5645" width="18.7109375" style="2" customWidth="1"/>
    <col min="5646" max="5646" width="17" style="2" customWidth="1"/>
    <col min="5647" max="5647" width="14.140625" style="2" customWidth="1"/>
    <col min="5648" max="5648" width="17.85546875" style="2" customWidth="1"/>
    <col min="5649" max="5649" width="14.28515625" style="2" customWidth="1"/>
    <col min="5650" max="5650" width="16.5703125" style="2" customWidth="1"/>
    <col min="5651" max="5651" width="16.28515625" style="2" customWidth="1"/>
    <col min="5652" max="5652" width="18.28515625" style="2" customWidth="1"/>
    <col min="5653" max="5653" width="17.140625" style="2" customWidth="1"/>
    <col min="5654" max="5654" width="14.140625" style="2" customWidth="1"/>
    <col min="5655" max="5655" width="14.85546875" style="2" customWidth="1"/>
    <col min="5656" max="5656" width="17.7109375" style="2" customWidth="1"/>
    <col min="5657" max="5657" width="14.7109375" style="2" customWidth="1"/>
    <col min="5658" max="5895" width="9.140625" style="2"/>
    <col min="5896" max="5896" width="5.140625" style="2" customWidth="1"/>
    <col min="5897" max="5897" width="17.28515625" style="2" customWidth="1"/>
    <col min="5898" max="5898" width="20.28515625" style="2" customWidth="1"/>
    <col min="5899" max="5899" width="19.7109375" style="2" customWidth="1"/>
    <col min="5900" max="5901" width="18.7109375" style="2" customWidth="1"/>
    <col min="5902" max="5902" width="17" style="2" customWidth="1"/>
    <col min="5903" max="5903" width="14.140625" style="2" customWidth="1"/>
    <col min="5904" max="5904" width="17.85546875" style="2" customWidth="1"/>
    <col min="5905" max="5905" width="14.28515625" style="2" customWidth="1"/>
    <col min="5906" max="5906" width="16.5703125" style="2" customWidth="1"/>
    <col min="5907" max="5907" width="16.28515625" style="2" customWidth="1"/>
    <col min="5908" max="5908" width="18.28515625" style="2" customWidth="1"/>
    <col min="5909" max="5909" width="17.140625" style="2" customWidth="1"/>
    <col min="5910" max="5910" width="14.140625" style="2" customWidth="1"/>
    <col min="5911" max="5911" width="14.85546875" style="2" customWidth="1"/>
    <col min="5912" max="5912" width="17.7109375" style="2" customWidth="1"/>
    <col min="5913" max="5913" width="14.7109375" style="2" customWidth="1"/>
    <col min="5914" max="6151" width="9.140625" style="2"/>
    <col min="6152" max="6152" width="5.140625" style="2" customWidth="1"/>
    <col min="6153" max="6153" width="17.28515625" style="2" customWidth="1"/>
    <col min="6154" max="6154" width="20.28515625" style="2" customWidth="1"/>
    <col min="6155" max="6155" width="19.7109375" style="2" customWidth="1"/>
    <col min="6156" max="6157" width="18.7109375" style="2" customWidth="1"/>
    <col min="6158" max="6158" width="17" style="2" customWidth="1"/>
    <col min="6159" max="6159" width="14.140625" style="2" customWidth="1"/>
    <col min="6160" max="6160" width="17.85546875" style="2" customWidth="1"/>
    <col min="6161" max="6161" width="14.28515625" style="2" customWidth="1"/>
    <col min="6162" max="6162" width="16.5703125" style="2" customWidth="1"/>
    <col min="6163" max="6163" width="16.28515625" style="2" customWidth="1"/>
    <col min="6164" max="6164" width="18.28515625" style="2" customWidth="1"/>
    <col min="6165" max="6165" width="17.140625" style="2" customWidth="1"/>
    <col min="6166" max="6166" width="14.140625" style="2" customWidth="1"/>
    <col min="6167" max="6167" width="14.85546875" style="2" customWidth="1"/>
    <col min="6168" max="6168" width="17.7109375" style="2" customWidth="1"/>
    <col min="6169" max="6169" width="14.7109375" style="2" customWidth="1"/>
    <col min="6170" max="6407" width="9.140625" style="2"/>
    <col min="6408" max="6408" width="5.140625" style="2" customWidth="1"/>
    <col min="6409" max="6409" width="17.28515625" style="2" customWidth="1"/>
    <col min="6410" max="6410" width="20.28515625" style="2" customWidth="1"/>
    <col min="6411" max="6411" width="19.7109375" style="2" customWidth="1"/>
    <col min="6412" max="6413" width="18.7109375" style="2" customWidth="1"/>
    <col min="6414" max="6414" width="17" style="2" customWidth="1"/>
    <col min="6415" max="6415" width="14.140625" style="2" customWidth="1"/>
    <col min="6416" max="6416" width="17.85546875" style="2" customWidth="1"/>
    <col min="6417" max="6417" width="14.28515625" style="2" customWidth="1"/>
    <col min="6418" max="6418" width="16.5703125" style="2" customWidth="1"/>
    <col min="6419" max="6419" width="16.28515625" style="2" customWidth="1"/>
    <col min="6420" max="6420" width="18.28515625" style="2" customWidth="1"/>
    <col min="6421" max="6421" width="17.140625" style="2" customWidth="1"/>
    <col min="6422" max="6422" width="14.140625" style="2" customWidth="1"/>
    <col min="6423" max="6423" width="14.85546875" style="2" customWidth="1"/>
    <col min="6424" max="6424" width="17.7109375" style="2" customWidth="1"/>
    <col min="6425" max="6425" width="14.7109375" style="2" customWidth="1"/>
    <col min="6426" max="6663" width="9.140625" style="2"/>
    <col min="6664" max="6664" width="5.140625" style="2" customWidth="1"/>
    <col min="6665" max="6665" width="17.28515625" style="2" customWidth="1"/>
    <col min="6666" max="6666" width="20.28515625" style="2" customWidth="1"/>
    <col min="6667" max="6667" width="19.7109375" style="2" customWidth="1"/>
    <col min="6668" max="6669" width="18.7109375" style="2" customWidth="1"/>
    <col min="6670" max="6670" width="17" style="2" customWidth="1"/>
    <col min="6671" max="6671" width="14.140625" style="2" customWidth="1"/>
    <col min="6672" max="6672" width="17.85546875" style="2" customWidth="1"/>
    <col min="6673" max="6673" width="14.28515625" style="2" customWidth="1"/>
    <col min="6674" max="6674" width="16.5703125" style="2" customWidth="1"/>
    <col min="6675" max="6675" width="16.28515625" style="2" customWidth="1"/>
    <col min="6676" max="6676" width="18.28515625" style="2" customWidth="1"/>
    <col min="6677" max="6677" width="17.140625" style="2" customWidth="1"/>
    <col min="6678" max="6678" width="14.140625" style="2" customWidth="1"/>
    <col min="6679" max="6679" width="14.85546875" style="2" customWidth="1"/>
    <col min="6680" max="6680" width="17.7109375" style="2" customWidth="1"/>
    <col min="6681" max="6681" width="14.7109375" style="2" customWidth="1"/>
    <col min="6682" max="6919" width="9.140625" style="2"/>
    <col min="6920" max="6920" width="5.140625" style="2" customWidth="1"/>
    <col min="6921" max="6921" width="17.28515625" style="2" customWidth="1"/>
    <col min="6922" max="6922" width="20.28515625" style="2" customWidth="1"/>
    <col min="6923" max="6923" width="19.7109375" style="2" customWidth="1"/>
    <col min="6924" max="6925" width="18.7109375" style="2" customWidth="1"/>
    <col min="6926" max="6926" width="17" style="2" customWidth="1"/>
    <col min="6927" max="6927" width="14.140625" style="2" customWidth="1"/>
    <col min="6928" max="6928" width="17.85546875" style="2" customWidth="1"/>
    <col min="6929" max="6929" width="14.28515625" style="2" customWidth="1"/>
    <col min="6930" max="6930" width="16.5703125" style="2" customWidth="1"/>
    <col min="6931" max="6931" width="16.28515625" style="2" customWidth="1"/>
    <col min="6932" max="6932" width="18.28515625" style="2" customWidth="1"/>
    <col min="6933" max="6933" width="17.140625" style="2" customWidth="1"/>
    <col min="6934" max="6934" width="14.140625" style="2" customWidth="1"/>
    <col min="6935" max="6935" width="14.85546875" style="2" customWidth="1"/>
    <col min="6936" max="6936" width="17.7109375" style="2" customWidth="1"/>
    <col min="6937" max="6937" width="14.7109375" style="2" customWidth="1"/>
    <col min="6938" max="7175" width="9.140625" style="2"/>
    <col min="7176" max="7176" width="5.140625" style="2" customWidth="1"/>
    <col min="7177" max="7177" width="17.28515625" style="2" customWidth="1"/>
    <col min="7178" max="7178" width="20.28515625" style="2" customWidth="1"/>
    <col min="7179" max="7179" width="19.7109375" style="2" customWidth="1"/>
    <col min="7180" max="7181" width="18.7109375" style="2" customWidth="1"/>
    <col min="7182" max="7182" width="17" style="2" customWidth="1"/>
    <col min="7183" max="7183" width="14.140625" style="2" customWidth="1"/>
    <col min="7184" max="7184" width="17.85546875" style="2" customWidth="1"/>
    <col min="7185" max="7185" width="14.28515625" style="2" customWidth="1"/>
    <col min="7186" max="7186" width="16.5703125" style="2" customWidth="1"/>
    <col min="7187" max="7187" width="16.28515625" style="2" customWidth="1"/>
    <col min="7188" max="7188" width="18.28515625" style="2" customWidth="1"/>
    <col min="7189" max="7189" width="17.140625" style="2" customWidth="1"/>
    <col min="7190" max="7190" width="14.140625" style="2" customWidth="1"/>
    <col min="7191" max="7191" width="14.85546875" style="2" customWidth="1"/>
    <col min="7192" max="7192" width="17.7109375" style="2" customWidth="1"/>
    <col min="7193" max="7193" width="14.7109375" style="2" customWidth="1"/>
    <col min="7194" max="7431" width="9.140625" style="2"/>
    <col min="7432" max="7432" width="5.140625" style="2" customWidth="1"/>
    <col min="7433" max="7433" width="17.28515625" style="2" customWidth="1"/>
    <col min="7434" max="7434" width="20.28515625" style="2" customWidth="1"/>
    <col min="7435" max="7435" width="19.7109375" style="2" customWidth="1"/>
    <col min="7436" max="7437" width="18.7109375" style="2" customWidth="1"/>
    <col min="7438" max="7438" width="17" style="2" customWidth="1"/>
    <col min="7439" max="7439" width="14.140625" style="2" customWidth="1"/>
    <col min="7440" max="7440" width="17.85546875" style="2" customWidth="1"/>
    <col min="7441" max="7441" width="14.28515625" style="2" customWidth="1"/>
    <col min="7442" max="7442" width="16.5703125" style="2" customWidth="1"/>
    <col min="7443" max="7443" width="16.28515625" style="2" customWidth="1"/>
    <col min="7444" max="7444" width="18.28515625" style="2" customWidth="1"/>
    <col min="7445" max="7445" width="17.140625" style="2" customWidth="1"/>
    <col min="7446" max="7446" width="14.140625" style="2" customWidth="1"/>
    <col min="7447" max="7447" width="14.85546875" style="2" customWidth="1"/>
    <col min="7448" max="7448" width="17.7109375" style="2" customWidth="1"/>
    <col min="7449" max="7449" width="14.7109375" style="2" customWidth="1"/>
    <col min="7450" max="7687" width="9.140625" style="2"/>
    <col min="7688" max="7688" width="5.140625" style="2" customWidth="1"/>
    <col min="7689" max="7689" width="17.28515625" style="2" customWidth="1"/>
    <col min="7690" max="7690" width="20.28515625" style="2" customWidth="1"/>
    <col min="7691" max="7691" width="19.7109375" style="2" customWidth="1"/>
    <col min="7692" max="7693" width="18.7109375" style="2" customWidth="1"/>
    <col min="7694" max="7694" width="17" style="2" customWidth="1"/>
    <col min="7695" max="7695" width="14.140625" style="2" customWidth="1"/>
    <col min="7696" max="7696" width="17.85546875" style="2" customWidth="1"/>
    <col min="7697" max="7697" width="14.28515625" style="2" customWidth="1"/>
    <col min="7698" max="7698" width="16.5703125" style="2" customWidth="1"/>
    <col min="7699" max="7699" width="16.28515625" style="2" customWidth="1"/>
    <col min="7700" max="7700" width="18.28515625" style="2" customWidth="1"/>
    <col min="7701" max="7701" width="17.140625" style="2" customWidth="1"/>
    <col min="7702" max="7702" width="14.140625" style="2" customWidth="1"/>
    <col min="7703" max="7703" width="14.85546875" style="2" customWidth="1"/>
    <col min="7704" max="7704" width="17.7109375" style="2" customWidth="1"/>
    <col min="7705" max="7705" width="14.7109375" style="2" customWidth="1"/>
    <col min="7706" max="7943" width="9.140625" style="2"/>
    <col min="7944" max="7944" width="5.140625" style="2" customWidth="1"/>
    <col min="7945" max="7945" width="17.28515625" style="2" customWidth="1"/>
    <col min="7946" max="7946" width="20.28515625" style="2" customWidth="1"/>
    <col min="7947" max="7947" width="19.7109375" style="2" customWidth="1"/>
    <col min="7948" max="7949" width="18.7109375" style="2" customWidth="1"/>
    <col min="7950" max="7950" width="17" style="2" customWidth="1"/>
    <col min="7951" max="7951" width="14.140625" style="2" customWidth="1"/>
    <col min="7952" max="7952" width="17.85546875" style="2" customWidth="1"/>
    <col min="7953" max="7953" width="14.28515625" style="2" customWidth="1"/>
    <col min="7954" max="7954" width="16.5703125" style="2" customWidth="1"/>
    <col min="7955" max="7955" width="16.28515625" style="2" customWidth="1"/>
    <col min="7956" max="7956" width="18.28515625" style="2" customWidth="1"/>
    <col min="7957" max="7957" width="17.140625" style="2" customWidth="1"/>
    <col min="7958" max="7958" width="14.140625" style="2" customWidth="1"/>
    <col min="7959" max="7959" width="14.85546875" style="2" customWidth="1"/>
    <col min="7960" max="7960" width="17.7109375" style="2" customWidth="1"/>
    <col min="7961" max="7961" width="14.7109375" style="2" customWidth="1"/>
    <col min="7962" max="8199" width="9.140625" style="2"/>
    <col min="8200" max="8200" width="5.140625" style="2" customWidth="1"/>
    <col min="8201" max="8201" width="17.28515625" style="2" customWidth="1"/>
    <col min="8202" max="8202" width="20.28515625" style="2" customWidth="1"/>
    <col min="8203" max="8203" width="19.7109375" style="2" customWidth="1"/>
    <col min="8204" max="8205" width="18.7109375" style="2" customWidth="1"/>
    <col min="8206" max="8206" width="17" style="2" customWidth="1"/>
    <col min="8207" max="8207" width="14.140625" style="2" customWidth="1"/>
    <col min="8208" max="8208" width="17.85546875" style="2" customWidth="1"/>
    <col min="8209" max="8209" width="14.28515625" style="2" customWidth="1"/>
    <col min="8210" max="8210" width="16.5703125" style="2" customWidth="1"/>
    <col min="8211" max="8211" width="16.28515625" style="2" customWidth="1"/>
    <col min="8212" max="8212" width="18.28515625" style="2" customWidth="1"/>
    <col min="8213" max="8213" width="17.140625" style="2" customWidth="1"/>
    <col min="8214" max="8214" width="14.140625" style="2" customWidth="1"/>
    <col min="8215" max="8215" width="14.85546875" style="2" customWidth="1"/>
    <col min="8216" max="8216" width="17.7109375" style="2" customWidth="1"/>
    <col min="8217" max="8217" width="14.7109375" style="2" customWidth="1"/>
    <col min="8218" max="8455" width="9.140625" style="2"/>
    <col min="8456" max="8456" width="5.140625" style="2" customWidth="1"/>
    <col min="8457" max="8457" width="17.28515625" style="2" customWidth="1"/>
    <col min="8458" max="8458" width="20.28515625" style="2" customWidth="1"/>
    <col min="8459" max="8459" width="19.7109375" style="2" customWidth="1"/>
    <col min="8460" max="8461" width="18.7109375" style="2" customWidth="1"/>
    <col min="8462" max="8462" width="17" style="2" customWidth="1"/>
    <col min="8463" max="8463" width="14.140625" style="2" customWidth="1"/>
    <col min="8464" max="8464" width="17.85546875" style="2" customWidth="1"/>
    <col min="8465" max="8465" width="14.28515625" style="2" customWidth="1"/>
    <col min="8466" max="8466" width="16.5703125" style="2" customWidth="1"/>
    <col min="8467" max="8467" width="16.28515625" style="2" customWidth="1"/>
    <col min="8468" max="8468" width="18.28515625" style="2" customWidth="1"/>
    <col min="8469" max="8469" width="17.140625" style="2" customWidth="1"/>
    <col min="8470" max="8470" width="14.140625" style="2" customWidth="1"/>
    <col min="8471" max="8471" width="14.85546875" style="2" customWidth="1"/>
    <col min="8472" max="8472" width="17.7109375" style="2" customWidth="1"/>
    <col min="8473" max="8473" width="14.7109375" style="2" customWidth="1"/>
    <col min="8474" max="8711" width="9.140625" style="2"/>
    <col min="8712" max="8712" width="5.140625" style="2" customWidth="1"/>
    <col min="8713" max="8713" width="17.28515625" style="2" customWidth="1"/>
    <col min="8714" max="8714" width="20.28515625" style="2" customWidth="1"/>
    <col min="8715" max="8715" width="19.7109375" style="2" customWidth="1"/>
    <col min="8716" max="8717" width="18.7109375" style="2" customWidth="1"/>
    <col min="8718" max="8718" width="17" style="2" customWidth="1"/>
    <col min="8719" max="8719" width="14.140625" style="2" customWidth="1"/>
    <col min="8720" max="8720" width="17.85546875" style="2" customWidth="1"/>
    <col min="8721" max="8721" width="14.28515625" style="2" customWidth="1"/>
    <col min="8722" max="8722" width="16.5703125" style="2" customWidth="1"/>
    <col min="8723" max="8723" width="16.28515625" style="2" customWidth="1"/>
    <col min="8724" max="8724" width="18.28515625" style="2" customWidth="1"/>
    <col min="8725" max="8725" width="17.140625" style="2" customWidth="1"/>
    <col min="8726" max="8726" width="14.140625" style="2" customWidth="1"/>
    <col min="8727" max="8727" width="14.85546875" style="2" customWidth="1"/>
    <col min="8728" max="8728" width="17.7109375" style="2" customWidth="1"/>
    <col min="8729" max="8729" width="14.7109375" style="2" customWidth="1"/>
    <col min="8730" max="8967" width="9.140625" style="2"/>
    <col min="8968" max="8968" width="5.140625" style="2" customWidth="1"/>
    <col min="8969" max="8969" width="17.28515625" style="2" customWidth="1"/>
    <col min="8970" max="8970" width="20.28515625" style="2" customWidth="1"/>
    <col min="8971" max="8971" width="19.7109375" style="2" customWidth="1"/>
    <col min="8972" max="8973" width="18.7109375" style="2" customWidth="1"/>
    <col min="8974" max="8974" width="17" style="2" customWidth="1"/>
    <col min="8975" max="8975" width="14.140625" style="2" customWidth="1"/>
    <col min="8976" max="8976" width="17.85546875" style="2" customWidth="1"/>
    <col min="8977" max="8977" width="14.28515625" style="2" customWidth="1"/>
    <col min="8978" max="8978" width="16.5703125" style="2" customWidth="1"/>
    <col min="8979" max="8979" width="16.28515625" style="2" customWidth="1"/>
    <col min="8980" max="8980" width="18.28515625" style="2" customWidth="1"/>
    <col min="8981" max="8981" width="17.140625" style="2" customWidth="1"/>
    <col min="8982" max="8982" width="14.140625" style="2" customWidth="1"/>
    <col min="8983" max="8983" width="14.85546875" style="2" customWidth="1"/>
    <col min="8984" max="8984" width="17.7109375" style="2" customWidth="1"/>
    <col min="8985" max="8985" width="14.7109375" style="2" customWidth="1"/>
    <col min="8986" max="9223" width="9.140625" style="2"/>
    <col min="9224" max="9224" width="5.140625" style="2" customWidth="1"/>
    <col min="9225" max="9225" width="17.28515625" style="2" customWidth="1"/>
    <col min="9226" max="9226" width="20.28515625" style="2" customWidth="1"/>
    <col min="9227" max="9227" width="19.7109375" style="2" customWidth="1"/>
    <col min="9228" max="9229" width="18.7109375" style="2" customWidth="1"/>
    <col min="9230" max="9230" width="17" style="2" customWidth="1"/>
    <col min="9231" max="9231" width="14.140625" style="2" customWidth="1"/>
    <col min="9232" max="9232" width="17.85546875" style="2" customWidth="1"/>
    <col min="9233" max="9233" width="14.28515625" style="2" customWidth="1"/>
    <col min="9234" max="9234" width="16.5703125" style="2" customWidth="1"/>
    <col min="9235" max="9235" width="16.28515625" style="2" customWidth="1"/>
    <col min="9236" max="9236" width="18.28515625" style="2" customWidth="1"/>
    <col min="9237" max="9237" width="17.140625" style="2" customWidth="1"/>
    <col min="9238" max="9238" width="14.140625" style="2" customWidth="1"/>
    <col min="9239" max="9239" width="14.85546875" style="2" customWidth="1"/>
    <col min="9240" max="9240" width="17.7109375" style="2" customWidth="1"/>
    <col min="9241" max="9241" width="14.7109375" style="2" customWidth="1"/>
    <col min="9242" max="9479" width="9.140625" style="2"/>
    <col min="9480" max="9480" width="5.140625" style="2" customWidth="1"/>
    <col min="9481" max="9481" width="17.28515625" style="2" customWidth="1"/>
    <col min="9482" max="9482" width="20.28515625" style="2" customWidth="1"/>
    <col min="9483" max="9483" width="19.7109375" style="2" customWidth="1"/>
    <col min="9484" max="9485" width="18.7109375" style="2" customWidth="1"/>
    <col min="9486" max="9486" width="17" style="2" customWidth="1"/>
    <col min="9487" max="9487" width="14.140625" style="2" customWidth="1"/>
    <col min="9488" max="9488" width="17.85546875" style="2" customWidth="1"/>
    <col min="9489" max="9489" width="14.28515625" style="2" customWidth="1"/>
    <col min="9490" max="9490" width="16.5703125" style="2" customWidth="1"/>
    <col min="9491" max="9491" width="16.28515625" style="2" customWidth="1"/>
    <col min="9492" max="9492" width="18.28515625" style="2" customWidth="1"/>
    <col min="9493" max="9493" width="17.140625" style="2" customWidth="1"/>
    <col min="9494" max="9494" width="14.140625" style="2" customWidth="1"/>
    <col min="9495" max="9495" width="14.85546875" style="2" customWidth="1"/>
    <col min="9496" max="9496" width="17.7109375" style="2" customWidth="1"/>
    <col min="9497" max="9497" width="14.7109375" style="2" customWidth="1"/>
    <col min="9498" max="9735" width="9.140625" style="2"/>
    <col min="9736" max="9736" width="5.140625" style="2" customWidth="1"/>
    <col min="9737" max="9737" width="17.28515625" style="2" customWidth="1"/>
    <col min="9738" max="9738" width="20.28515625" style="2" customWidth="1"/>
    <col min="9739" max="9739" width="19.7109375" style="2" customWidth="1"/>
    <col min="9740" max="9741" width="18.7109375" style="2" customWidth="1"/>
    <col min="9742" max="9742" width="17" style="2" customWidth="1"/>
    <col min="9743" max="9743" width="14.140625" style="2" customWidth="1"/>
    <col min="9744" max="9744" width="17.85546875" style="2" customWidth="1"/>
    <col min="9745" max="9745" width="14.28515625" style="2" customWidth="1"/>
    <col min="9746" max="9746" width="16.5703125" style="2" customWidth="1"/>
    <col min="9747" max="9747" width="16.28515625" style="2" customWidth="1"/>
    <col min="9748" max="9748" width="18.28515625" style="2" customWidth="1"/>
    <col min="9749" max="9749" width="17.140625" style="2" customWidth="1"/>
    <col min="9750" max="9750" width="14.140625" style="2" customWidth="1"/>
    <col min="9751" max="9751" width="14.85546875" style="2" customWidth="1"/>
    <col min="9752" max="9752" width="17.7109375" style="2" customWidth="1"/>
    <col min="9753" max="9753" width="14.7109375" style="2" customWidth="1"/>
    <col min="9754" max="9991" width="9.140625" style="2"/>
    <col min="9992" max="9992" width="5.140625" style="2" customWidth="1"/>
    <col min="9993" max="9993" width="17.28515625" style="2" customWidth="1"/>
    <col min="9994" max="9994" width="20.28515625" style="2" customWidth="1"/>
    <col min="9995" max="9995" width="19.7109375" style="2" customWidth="1"/>
    <col min="9996" max="9997" width="18.7109375" style="2" customWidth="1"/>
    <col min="9998" max="9998" width="17" style="2" customWidth="1"/>
    <col min="9999" max="9999" width="14.140625" style="2" customWidth="1"/>
    <col min="10000" max="10000" width="17.85546875" style="2" customWidth="1"/>
    <col min="10001" max="10001" width="14.28515625" style="2" customWidth="1"/>
    <col min="10002" max="10002" width="16.5703125" style="2" customWidth="1"/>
    <col min="10003" max="10003" width="16.28515625" style="2" customWidth="1"/>
    <col min="10004" max="10004" width="18.28515625" style="2" customWidth="1"/>
    <col min="10005" max="10005" width="17.140625" style="2" customWidth="1"/>
    <col min="10006" max="10006" width="14.140625" style="2" customWidth="1"/>
    <col min="10007" max="10007" width="14.85546875" style="2" customWidth="1"/>
    <col min="10008" max="10008" width="17.7109375" style="2" customWidth="1"/>
    <col min="10009" max="10009" width="14.7109375" style="2" customWidth="1"/>
    <col min="10010" max="10247" width="9.140625" style="2"/>
    <col min="10248" max="10248" width="5.140625" style="2" customWidth="1"/>
    <col min="10249" max="10249" width="17.28515625" style="2" customWidth="1"/>
    <col min="10250" max="10250" width="20.28515625" style="2" customWidth="1"/>
    <col min="10251" max="10251" width="19.7109375" style="2" customWidth="1"/>
    <col min="10252" max="10253" width="18.7109375" style="2" customWidth="1"/>
    <col min="10254" max="10254" width="17" style="2" customWidth="1"/>
    <col min="10255" max="10255" width="14.140625" style="2" customWidth="1"/>
    <col min="10256" max="10256" width="17.85546875" style="2" customWidth="1"/>
    <col min="10257" max="10257" width="14.28515625" style="2" customWidth="1"/>
    <col min="10258" max="10258" width="16.5703125" style="2" customWidth="1"/>
    <col min="10259" max="10259" width="16.28515625" style="2" customWidth="1"/>
    <col min="10260" max="10260" width="18.28515625" style="2" customWidth="1"/>
    <col min="10261" max="10261" width="17.140625" style="2" customWidth="1"/>
    <col min="10262" max="10262" width="14.140625" style="2" customWidth="1"/>
    <col min="10263" max="10263" width="14.85546875" style="2" customWidth="1"/>
    <col min="10264" max="10264" width="17.7109375" style="2" customWidth="1"/>
    <col min="10265" max="10265" width="14.7109375" style="2" customWidth="1"/>
    <col min="10266" max="10503" width="9.140625" style="2"/>
    <col min="10504" max="10504" width="5.140625" style="2" customWidth="1"/>
    <col min="10505" max="10505" width="17.28515625" style="2" customWidth="1"/>
    <col min="10506" max="10506" width="20.28515625" style="2" customWidth="1"/>
    <col min="10507" max="10507" width="19.7109375" style="2" customWidth="1"/>
    <col min="10508" max="10509" width="18.7109375" style="2" customWidth="1"/>
    <col min="10510" max="10510" width="17" style="2" customWidth="1"/>
    <col min="10511" max="10511" width="14.140625" style="2" customWidth="1"/>
    <col min="10512" max="10512" width="17.85546875" style="2" customWidth="1"/>
    <col min="10513" max="10513" width="14.28515625" style="2" customWidth="1"/>
    <col min="10514" max="10514" width="16.5703125" style="2" customWidth="1"/>
    <col min="10515" max="10515" width="16.28515625" style="2" customWidth="1"/>
    <col min="10516" max="10516" width="18.28515625" style="2" customWidth="1"/>
    <col min="10517" max="10517" width="17.140625" style="2" customWidth="1"/>
    <col min="10518" max="10518" width="14.140625" style="2" customWidth="1"/>
    <col min="10519" max="10519" width="14.85546875" style="2" customWidth="1"/>
    <col min="10520" max="10520" width="17.7109375" style="2" customWidth="1"/>
    <col min="10521" max="10521" width="14.7109375" style="2" customWidth="1"/>
    <col min="10522" max="10759" width="9.140625" style="2"/>
    <col min="10760" max="10760" width="5.140625" style="2" customWidth="1"/>
    <col min="10761" max="10761" width="17.28515625" style="2" customWidth="1"/>
    <col min="10762" max="10762" width="20.28515625" style="2" customWidth="1"/>
    <col min="10763" max="10763" width="19.7109375" style="2" customWidth="1"/>
    <col min="10764" max="10765" width="18.7109375" style="2" customWidth="1"/>
    <col min="10766" max="10766" width="17" style="2" customWidth="1"/>
    <col min="10767" max="10767" width="14.140625" style="2" customWidth="1"/>
    <col min="10768" max="10768" width="17.85546875" style="2" customWidth="1"/>
    <col min="10769" max="10769" width="14.28515625" style="2" customWidth="1"/>
    <col min="10770" max="10770" width="16.5703125" style="2" customWidth="1"/>
    <col min="10771" max="10771" width="16.28515625" style="2" customWidth="1"/>
    <col min="10772" max="10772" width="18.28515625" style="2" customWidth="1"/>
    <col min="10773" max="10773" width="17.140625" style="2" customWidth="1"/>
    <col min="10774" max="10774" width="14.140625" style="2" customWidth="1"/>
    <col min="10775" max="10775" width="14.85546875" style="2" customWidth="1"/>
    <col min="10776" max="10776" width="17.7109375" style="2" customWidth="1"/>
    <col min="10777" max="10777" width="14.7109375" style="2" customWidth="1"/>
    <col min="10778" max="11015" width="9.140625" style="2"/>
    <col min="11016" max="11016" width="5.140625" style="2" customWidth="1"/>
    <col min="11017" max="11017" width="17.28515625" style="2" customWidth="1"/>
    <col min="11018" max="11018" width="20.28515625" style="2" customWidth="1"/>
    <col min="11019" max="11019" width="19.7109375" style="2" customWidth="1"/>
    <col min="11020" max="11021" width="18.7109375" style="2" customWidth="1"/>
    <col min="11022" max="11022" width="17" style="2" customWidth="1"/>
    <col min="11023" max="11023" width="14.140625" style="2" customWidth="1"/>
    <col min="11024" max="11024" width="17.85546875" style="2" customWidth="1"/>
    <col min="11025" max="11025" width="14.28515625" style="2" customWidth="1"/>
    <col min="11026" max="11026" width="16.5703125" style="2" customWidth="1"/>
    <col min="11027" max="11027" width="16.28515625" style="2" customWidth="1"/>
    <col min="11028" max="11028" width="18.28515625" style="2" customWidth="1"/>
    <col min="11029" max="11029" width="17.140625" style="2" customWidth="1"/>
    <col min="11030" max="11030" width="14.140625" style="2" customWidth="1"/>
    <col min="11031" max="11031" width="14.85546875" style="2" customWidth="1"/>
    <col min="11032" max="11032" width="17.7109375" style="2" customWidth="1"/>
    <col min="11033" max="11033" width="14.7109375" style="2" customWidth="1"/>
    <col min="11034" max="11271" width="9.140625" style="2"/>
    <col min="11272" max="11272" width="5.140625" style="2" customWidth="1"/>
    <col min="11273" max="11273" width="17.28515625" style="2" customWidth="1"/>
    <col min="11274" max="11274" width="20.28515625" style="2" customWidth="1"/>
    <col min="11275" max="11275" width="19.7109375" style="2" customWidth="1"/>
    <col min="11276" max="11277" width="18.7109375" style="2" customWidth="1"/>
    <col min="11278" max="11278" width="17" style="2" customWidth="1"/>
    <col min="11279" max="11279" width="14.140625" style="2" customWidth="1"/>
    <col min="11280" max="11280" width="17.85546875" style="2" customWidth="1"/>
    <col min="11281" max="11281" width="14.28515625" style="2" customWidth="1"/>
    <col min="11282" max="11282" width="16.5703125" style="2" customWidth="1"/>
    <col min="11283" max="11283" width="16.28515625" style="2" customWidth="1"/>
    <col min="11284" max="11284" width="18.28515625" style="2" customWidth="1"/>
    <col min="11285" max="11285" width="17.140625" style="2" customWidth="1"/>
    <col min="11286" max="11286" width="14.140625" style="2" customWidth="1"/>
    <col min="11287" max="11287" width="14.85546875" style="2" customWidth="1"/>
    <col min="11288" max="11288" width="17.7109375" style="2" customWidth="1"/>
    <col min="11289" max="11289" width="14.7109375" style="2" customWidth="1"/>
    <col min="11290" max="11527" width="9.140625" style="2"/>
    <col min="11528" max="11528" width="5.140625" style="2" customWidth="1"/>
    <col min="11529" max="11529" width="17.28515625" style="2" customWidth="1"/>
    <col min="11530" max="11530" width="20.28515625" style="2" customWidth="1"/>
    <col min="11531" max="11531" width="19.7109375" style="2" customWidth="1"/>
    <col min="11532" max="11533" width="18.7109375" style="2" customWidth="1"/>
    <col min="11534" max="11534" width="17" style="2" customWidth="1"/>
    <col min="11535" max="11535" width="14.140625" style="2" customWidth="1"/>
    <col min="11536" max="11536" width="17.85546875" style="2" customWidth="1"/>
    <col min="11537" max="11537" width="14.28515625" style="2" customWidth="1"/>
    <col min="11538" max="11538" width="16.5703125" style="2" customWidth="1"/>
    <col min="11539" max="11539" width="16.28515625" style="2" customWidth="1"/>
    <col min="11540" max="11540" width="18.28515625" style="2" customWidth="1"/>
    <col min="11541" max="11541" width="17.140625" style="2" customWidth="1"/>
    <col min="11542" max="11542" width="14.140625" style="2" customWidth="1"/>
    <col min="11543" max="11543" width="14.85546875" style="2" customWidth="1"/>
    <col min="11544" max="11544" width="17.7109375" style="2" customWidth="1"/>
    <col min="11545" max="11545" width="14.7109375" style="2" customWidth="1"/>
    <col min="11546" max="11783" width="9.140625" style="2"/>
    <col min="11784" max="11784" width="5.140625" style="2" customWidth="1"/>
    <col min="11785" max="11785" width="17.28515625" style="2" customWidth="1"/>
    <col min="11786" max="11786" width="20.28515625" style="2" customWidth="1"/>
    <col min="11787" max="11787" width="19.7109375" style="2" customWidth="1"/>
    <col min="11788" max="11789" width="18.7109375" style="2" customWidth="1"/>
    <col min="11790" max="11790" width="17" style="2" customWidth="1"/>
    <col min="11791" max="11791" width="14.140625" style="2" customWidth="1"/>
    <col min="11792" max="11792" width="17.85546875" style="2" customWidth="1"/>
    <col min="11793" max="11793" width="14.28515625" style="2" customWidth="1"/>
    <col min="11794" max="11794" width="16.5703125" style="2" customWidth="1"/>
    <col min="11795" max="11795" width="16.28515625" style="2" customWidth="1"/>
    <col min="11796" max="11796" width="18.28515625" style="2" customWidth="1"/>
    <col min="11797" max="11797" width="17.140625" style="2" customWidth="1"/>
    <col min="11798" max="11798" width="14.140625" style="2" customWidth="1"/>
    <col min="11799" max="11799" width="14.85546875" style="2" customWidth="1"/>
    <col min="11800" max="11800" width="17.7109375" style="2" customWidth="1"/>
    <col min="11801" max="11801" width="14.7109375" style="2" customWidth="1"/>
    <col min="11802" max="12039" width="9.140625" style="2"/>
    <col min="12040" max="12040" width="5.140625" style="2" customWidth="1"/>
    <col min="12041" max="12041" width="17.28515625" style="2" customWidth="1"/>
    <col min="12042" max="12042" width="20.28515625" style="2" customWidth="1"/>
    <col min="12043" max="12043" width="19.7109375" style="2" customWidth="1"/>
    <col min="12044" max="12045" width="18.7109375" style="2" customWidth="1"/>
    <col min="12046" max="12046" width="17" style="2" customWidth="1"/>
    <col min="12047" max="12047" width="14.140625" style="2" customWidth="1"/>
    <col min="12048" max="12048" width="17.85546875" style="2" customWidth="1"/>
    <col min="12049" max="12049" width="14.28515625" style="2" customWidth="1"/>
    <col min="12050" max="12050" width="16.5703125" style="2" customWidth="1"/>
    <col min="12051" max="12051" width="16.28515625" style="2" customWidth="1"/>
    <col min="12052" max="12052" width="18.28515625" style="2" customWidth="1"/>
    <col min="12053" max="12053" width="17.140625" style="2" customWidth="1"/>
    <col min="12054" max="12054" width="14.140625" style="2" customWidth="1"/>
    <col min="12055" max="12055" width="14.85546875" style="2" customWidth="1"/>
    <col min="12056" max="12056" width="17.7109375" style="2" customWidth="1"/>
    <col min="12057" max="12057" width="14.7109375" style="2" customWidth="1"/>
    <col min="12058" max="12295" width="9.140625" style="2"/>
    <col min="12296" max="12296" width="5.140625" style="2" customWidth="1"/>
    <col min="12297" max="12297" width="17.28515625" style="2" customWidth="1"/>
    <col min="12298" max="12298" width="20.28515625" style="2" customWidth="1"/>
    <col min="12299" max="12299" width="19.7109375" style="2" customWidth="1"/>
    <col min="12300" max="12301" width="18.7109375" style="2" customWidth="1"/>
    <col min="12302" max="12302" width="17" style="2" customWidth="1"/>
    <col min="12303" max="12303" width="14.140625" style="2" customWidth="1"/>
    <col min="12304" max="12304" width="17.85546875" style="2" customWidth="1"/>
    <col min="12305" max="12305" width="14.28515625" style="2" customWidth="1"/>
    <col min="12306" max="12306" width="16.5703125" style="2" customWidth="1"/>
    <col min="12307" max="12307" width="16.28515625" style="2" customWidth="1"/>
    <col min="12308" max="12308" width="18.28515625" style="2" customWidth="1"/>
    <col min="12309" max="12309" width="17.140625" style="2" customWidth="1"/>
    <col min="12310" max="12310" width="14.140625" style="2" customWidth="1"/>
    <col min="12311" max="12311" width="14.85546875" style="2" customWidth="1"/>
    <col min="12312" max="12312" width="17.7109375" style="2" customWidth="1"/>
    <col min="12313" max="12313" width="14.7109375" style="2" customWidth="1"/>
    <col min="12314" max="12551" width="9.140625" style="2"/>
    <col min="12552" max="12552" width="5.140625" style="2" customWidth="1"/>
    <col min="12553" max="12553" width="17.28515625" style="2" customWidth="1"/>
    <col min="12554" max="12554" width="20.28515625" style="2" customWidth="1"/>
    <col min="12555" max="12555" width="19.7109375" style="2" customWidth="1"/>
    <col min="12556" max="12557" width="18.7109375" style="2" customWidth="1"/>
    <col min="12558" max="12558" width="17" style="2" customWidth="1"/>
    <col min="12559" max="12559" width="14.140625" style="2" customWidth="1"/>
    <col min="12560" max="12560" width="17.85546875" style="2" customWidth="1"/>
    <col min="12561" max="12561" width="14.28515625" style="2" customWidth="1"/>
    <col min="12562" max="12562" width="16.5703125" style="2" customWidth="1"/>
    <col min="12563" max="12563" width="16.28515625" style="2" customWidth="1"/>
    <col min="12564" max="12564" width="18.28515625" style="2" customWidth="1"/>
    <col min="12565" max="12565" width="17.140625" style="2" customWidth="1"/>
    <col min="12566" max="12566" width="14.140625" style="2" customWidth="1"/>
    <col min="12567" max="12567" width="14.85546875" style="2" customWidth="1"/>
    <col min="12568" max="12568" width="17.7109375" style="2" customWidth="1"/>
    <col min="12569" max="12569" width="14.7109375" style="2" customWidth="1"/>
    <col min="12570" max="12807" width="9.140625" style="2"/>
    <col min="12808" max="12808" width="5.140625" style="2" customWidth="1"/>
    <col min="12809" max="12809" width="17.28515625" style="2" customWidth="1"/>
    <col min="12810" max="12810" width="20.28515625" style="2" customWidth="1"/>
    <col min="12811" max="12811" width="19.7109375" style="2" customWidth="1"/>
    <col min="12812" max="12813" width="18.7109375" style="2" customWidth="1"/>
    <col min="12814" max="12814" width="17" style="2" customWidth="1"/>
    <col min="12815" max="12815" width="14.140625" style="2" customWidth="1"/>
    <col min="12816" max="12816" width="17.85546875" style="2" customWidth="1"/>
    <col min="12817" max="12817" width="14.28515625" style="2" customWidth="1"/>
    <col min="12818" max="12818" width="16.5703125" style="2" customWidth="1"/>
    <col min="12819" max="12819" width="16.28515625" style="2" customWidth="1"/>
    <col min="12820" max="12820" width="18.28515625" style="2" customWidth="1"/>
    <col min="12821" max="12821" width="17.140625" style="2" customWidth="1"/>
    <col min="12822" max="12822" width="14.140625" style="2" customWidth="1"/>
    <col min="12823" max="12823" width="14.85546875" style="2" customWidth="1"/>
    <col min="12824" max="12824" width="17.7109375" style="2" customWidth="1"/>
    <col min="12825" max="12825" width="14.7109375" style="2" customWidth="1"/>
    <col min="12826" max="13063" width="9.140625" style="2"/>
    <col min="13064" max="13064" width="5.140625" style="2" customWidth="1"/>
    <col min="13065" max="13065" width="17.28515625" style="2" customWidth="1"/>
    <col min="13066" max="13066" width="20.28515625" style="2" customWidth="1"/>
    <col min="13067" max="13067" width="19.7109375" style="2" customWidth="1"/>
    <col min="13068" max="13069" width="18.7109375" style="2" customWidth="1"/>
    <col min="13070" max="13070" width="17" style="2" customWidth="1"/>
    <col min="13071" max="13071" width="14.140625" style="2" customWidth="1"/>
    <col min="13072" max="13072" width="17.85546875" style="2" customWidth="1"/>
    <col min="13073" max="13073" width="14.28515625" style="2" customWidth="1"/>
    <col min="13074" max="13074" width="16.5703125" style="2" customWidth="1"/>
    <col min="13075" max="13075" width="16.28515625" style="2" customWidth="1"/>
    <col min="13076" max="13076" width="18.28515625" style="2" customWidth="1"/>
    <col min="13077" max="13077" width="17.140625" style="2" customWidth="1"/>
    <col min="13078" max="13078" width="14.140625" style="2" customWidth="1"/>
    <col min="13079" max="13079" width="14.85546875" style="2" customWidth="1"/>
    <col min="13080" max="13080" width="17.7109375" style="2" customWidth="1"/>
    <col min="13081" max="13081" width="14.7109375" style="2" customWidth="1"/>
    <col min="13082" max="13319" width="9.140625" style="2"/>
    <col min="13320" max="13320" width="5.140625" style="2" customWidth="1"/>
    <col min="13321" max="13321" width="17.28515625" style="2" customWidth="1"/>
    <col min="13322" max="13322" width="20.28515625" style="2" customWidth="1"/>
    <col min="13323" max="13323" width="19.7109375" style="2" customWidth="1"/>
    <col min="13324" max="13325" width="18.7109375" style="2" customWidth="1"/>
    <col min="13326" max="13326" width="17" style="2" customWidth="1"/>
    <col min="13327" max="13327" width="14.140625" style="2" customWidth="1"/>
    <col min="13328" max="13328" width="17.85546875" style="2" customWidth="1"/>
    <col min="13329" max="13329" width="14.28515625" style="2" customWidth="1"/>
    <col min="13330" max="13330" width="16.5703125" style="2" customWidth="1"/>
    <col min="13331" max="13331" width="16.28515625" style="2" customWidth="1"/>
    <col min="13332" max="13332" width="18.28515625" style="2" customWidth="1"/>
    <col min="13333" max="13333" width="17.140625" style="2" customWidth="1"/>
    <col min="13334" max="13334" width="14.140625" style="2" customWidth="1"/>
    <col min="13335" max="13335" width="14.85546875" style="2" customWidth="1"/>
    <col min="13336" max="13336" width="17.7109375" style="2" customWidth="1"/>
    <col min="13337" max="13337" width="14.7109375" style="2" customWidth="1"/>
    <col min="13338" max="13575" width="9.140625" style="2"/>
    <col min="13576" max="13576" width="5.140625" style="2" customWidth="1"/>
    <col min="13577" max="13577" width="17.28515625" style="2" customWidth="1"/>
    <col min="13578" max="13578" width="20.28515625" style="2" customWidth="1"/>
    <col min="13579" max="13579" width="19.7109375" style="2" customWidth="1"/>
    <col min="13580" max="13581" width="18.7109375" style="2" customWidth="1"/>
    <col min="13582" max="13582" width="17" style="2" customWidth="1"/>
    <col min="13583" max="13583" width="14.140625" style="2" customWidth="1"/>
    <col min="13584" max="13584" width="17.85546875" style="2" customWidth="1"/>
    <col min="13585" max="13585" width="14.28515625" style="2" customWidth="1"/>
    <col min="13586" max="13586" width="16.5703125" style="2" customWidth="1"/>
    <col min="13587" max="13587" width="16.28515625" style="2" customWidth="1"/>
    <col min="13588" max="13588" width="18.28515625" style="2" customWidth="1"/>
    <col min="13589" max="13589" width="17.140625" style="2" customWidth="1"/>
    <col min="13590" max="13590" width="14.140625" style="2" customWidth="1"/>
    <col min="13591" max="13591" width="14.85546875" style="2" customWidth="1"/>
    <col min="13592" max="13592" width="17.7109375" style="2" customWidth="1"/>
    <col min="13593" max="13593" width="14.7109375" style="2" customWidth="1"/>
    <col min="13594" max="13831" width="9.140625" style="2"/>
    <col min="13832" max="13832" width="5.140625" style="2" customWidth="1"/>
    <col min="13833" max="13833" width="17.28515625" style="2" customWidth="1"/>
    <col min="13834" max="13834" width="20.28515625" style="2" customWidth="1"/>
    <col min="13835" max="13835" width="19.7109375" style="2" customWidth="1"/>
    <col min="13836" max="13837" width="18.7109375" style="2" customWidth="1"/>
    <col min="13838" max="13838" width="17" style="2" customWidth="1"/>
    <col min="13839" max="13839" width="14.140625" style="2" customWidth="1"/>
    <col min="13840" max="13840" width="17.85546875" style="2" customWidth="1"/>
    <col min="13841" max="13841" width="14.28515625" style="2" customWidth="1"/>
    <col min="13842" max="13842" width="16.5703125" style="2" customWidth="1"/>
    <col min="13843" max="13843" width="16.28515625" style="2" customWidth="1"/>
    <col min="13844" max="13844" width="18.28515625" style="2" customWidth="1"/>
    <col min="13845" max="13845" width="17.140625" style="2" customWidth="1"/>
    <col min="13846" max="13846" width="14.140625" style="2" customWidth="1"/>
    <col min="13847" max="13847" width="14.85546875" style="2" customWidth="1"/>
    <col min="13848" max="13848" width="17.7109375" style="2" customWidth="1"/>
    <col min="13849" max="13849" width="14.7109375" style="2" customWidth="1"/>
    <col min="13850" max="14087" width="9.140625" style="2"/>
    <col min="14088" max="14088" width="5.140625" style="2" customWidth="1"/>
    <col min="14089" max="14089" width="17.28515625" style="2" customWidth="1"/>
    <col min="14090" max="14090" width="20.28515625" style="2" customWidth="1"/>
    <col min="14091" max="14091" width="19.7109375" style="2" customWidth="1"/>
    <col min="14092" max="14093" width="18.7109375" style="2" customWidth="1"/>
    <col min="14094" max="14094" width="17" style="2" customWidth="1"/>
    <col min="14095" max="14095" width="14.140625" style="2" customWidth="1"/>
    <col min="14096" max="14096" width="17.85546875" style="2" customWidth="1"/>
    <col min="14097" max="14097" width="14.28515625" style="2" customWidth="1"/>
    <col min="14098" max="14098" width="16.5703125" style="2" customWidth="1"/>
    <col min="14099" max="14099" width="16.28515625" style="2" customWidth="1"/>
    <col min="14100" max="14100" width="18.28515625" style="2" customWidth="1"/>
    <col min="14101" max="14101" width="17.140625" style="2" customWidth="1"/>
    <col min="14102" max="14102" width="14.140625" style="2" customWidth="1"/>
    <col min="14103" max="14103" width="14.85546875" style="2" customWidth="1"/>
    <col min="14104" max="14104" width="17.7109375" style="2" customWidth="1"/>
    <col min="14105" max="14105" width="14.7109375" style="2" customWidth="1"/>
    <col min="14106" max="14343" width="9.140625" style="2"/>
    <col min="14344" max="14344" width="5.140625" style="2" customWidth="1"/>
    <col min="14345" max="14345" width="17.28515625" style="2" customWidth="1"/>
    <col min="14346" max="14346" width="20.28515625" style="2" customWidth="1"/>
    <col min="14347" max="14347" width="19.7109375" style="2" customWidth="1"/>
    <col min="14348" max="14349" width="18.7109375" style="2" customWidth="1"/>
    <col min="14350" max="14350" width="17" style="2" customWidth="1"/>
    <col min="14351" max="14351" width="14.140625" style="2" customWidth="1"/>
    <col min="14352" max="14352" width="17.85546875" style="2" customWidth="1"/>
    <col min="14353" max="14353" width="14.28515625" style="2" customWidth="1"/>
    <col min="14354" max="14354" width="16.5703125" style="2" customWidth="1"/>
    <col min="14355" max="14355" width="16.28515625" style="2" customWidth="1"/>
    <col min="14356" max="14356" width="18.28515625" style="2" customWidth="1"/>
    <col min="14357" max="14357" width="17.140625" style="2" customWidth="1"/>
    <col min="14358" max="14358" width="14.140625" style="2" customWidth="1"/>
    <col min="14359" max="14359" width="14.85546875" style="2" customWidth="1"/>
    <col min="14360" max="14360" width="17.7109375" style="2" customWidth="1"/>
    <col min="14361" max="14361" width="14.7109375" style="2" customWidth="1"/>
    <col min="14362" max="14599" width="9.140625" style="2"/>
    <col min="14600" max="14600" width="5.140625" style="2" customWidth="1"/>
    <col min="14601" max="14601" width="17.28515625" style="2" customWidth="1"/>
    <col min="14602" max="14602" width="20.28515625" style="2" customWidth="1"/>
    <col min="14603" max="14603" width="19.7109375" style="2" customWidth="1"/>
    <col min="14604" max="14605" width="18.7109375" style="2" customWidth="1"/>
    <col min="14606" max="14606" width="17" style="2" customWidth="1"/>
    <col min="14607" max="14607" width="14.140625" style="2" customWidth="1"/>
    <col min="14608" max="14608" width="17.85546875" style="2" customWidth="1"/>
    <col min="14609" max="14609" width="14.28515625" style="2" customWidth="1"/>
    <col min="14610" max="14610" width="16.5703125" style="2" customWidth="1"/>
    <col min="14611" max="14611" width="16.28515625" style="2" customWidth="1"/>
    <col min="14612" max="14612" width="18.28515625" style="2" customWidth="1"/>
    <col min="14613" max="14613" width="17.140625" style="2" customWidth="1"/>
    <col min="14614" max="14614" width="14.140625" style="2" customWidth="1"/>
    <col min="14615" max="14615" width="14.85546875" style="2" customWidth="1"/>
    <col min="14616" max="14616" width="17.7109375" style="2" customWidth="1"/>
    <col min="14617" max="14617" width="14.7109375" style="2" customWidth="1"/>
    <col min="14618" max="14855" width="9.140625" style="2"/>
    <col min="14856" max="14856" width="5.140625" style="2" customWidth="1"/>
    <col min="14857" max="14857" width="17.28515625" style="2" customWidth="1"/>
    <col min="14858" max="14858" width="20.28515625" style="2" customWidth="1"/>
    <col min="14859" max="14859" width="19.7109375" style="2" customWidth="1"/>
    <col min="14860" max="14861" width="18.7109375" style="2" customWidth="1"/>
    <col min="14862" max="14862" width="17" style="2" customWidth="1"/>
    <col min="14863" max="14863" width="14.140625" style="2" customWidth="1"/>
    <col min="14864" max="14864" width="17.85546875" style="2" customWidth="1"/>
    <col min="14865" max="14865" width="14.28515625" style="2" customWidth="1"/>
    <col min="14866" max="14866" width="16.5703125" style="2" customWidth="1"/>
    <col min="14867" max="14867" width="16.28515625" style="2" customWidth="1"/>
    <col min="14868" max="14868" width="18.28515625" style="2" customWidth="1"/>
    <col min="14869" max="14869" width="17.140625" style="2" customWidth="1"/>
    <col min="14870" max="14870" width="14.140625" style="2" customWidth="1"/>
    <col min="14871" max="14871" width="14.85546875" style="2" customWidth="1"/>
    <col min="14872" max="14872" width="17.7109375" style="2" customWidth="1"/>
    <col min="14873" max="14873" width="14.7109375" style="2" customWidth="1"/>
    <col min="14874" max="15111" width="9.140625" style="2"/>
    <col min="15112" max="15112" width="5.140625" style="2" customWidth="1"/>
    <col min="15113" max="15113" width="17.28515625" style="2" customWidth="1"/>
    <col min="15114" max="15114" width="20.28515625" style="2" customWidth="1"/>
    <col min="15115" max="15115" width="19.7109375" style="2" customWidth="1"/>
    <col min="15116" max="15117" width="18.7109375" style="2" customWidth="1"/>
    <col min="15118" max="15118" width="17" style="2" customWidth="1"/>
    <col min="15119" max="15119" width="14.140625" style="2" customWidth="1"/>
    <col min="15120" max="15120" width="17.85546875" style="2" customWidth="1"/>
    <col min="15121" max="15121" width="14.28515625" style="2" customWidth="1"/>
    <col min="15122" max="15122" width="16.5703125" style="2" customWidth="1"/>
    <col min="15123" max="15123" width="16.28515625" style="2" customWidth="1"/>
    <col min="15124" max="15124" width="18.28515625" style="2" customWidth="1"/>
    <col min="15125" max="15125" width="17.140625" style="2" customWidth="1"/>
    <col min="15126" max="15126" width="14.140625" style="2" customWidth="1"/>
    <col min="15127" max="15127" width="14.85546875" style="2" customWidth="1"/>
    <col min="15128" max="15128" width="17.7109375" style="2" customWidth="1"/>
    <col min="15129" max="15129" width="14.7109375" style="2" customWidth="1"/>
    <col min="15130" max="15367" width="9.140625" style="2"/>
    <col min="15368" max="15368" width="5.140625" style="2" customWidth="1"/>
    <col min="15369" max="15369" width="17.28515625" style="2" customWidth="1"/>
    <col min="15370" max="15370" width="20.28515625" style="2" customWidth="1"/>
    <col min="15371" max="15371" width="19.7109375" style="2" customWidth="1"/>
    <col min="15372" max="15373" width="18.7109375" style="2" customWidth="1"/>
    <col min="15374" max="15374" width="17" style="2" customWidth="1"/>
    <col min="15375" max="15375" width="14.140625" style="2" customWidth="1"/>
    <col min="15376" max="15376" width="17.85546875" style="2" customWidth="1"/>
    <col min="15377" max="15377" width="14.28515625" style="2" customWidth="1"/>
    <col min="15378" max="15378" width="16.5703125" style="2" customWidth="1"/>
    <col min="15379" max="15379" width="16.28515625" style="2" customWidth="1"/>
    <col min="15380" max="15380" width="18.28515625" style="2" customWidth="1"/>
    <col min="15381" max="15381" width="17.140625" style="2" customWidth="1"/>
    <col min="15382" max="15382" width="14.140625" style="2" customWidth="1"/>
    <col min="15383" max="15383" width="14.85546875" style="2" customWidth="1"/>
    <col min="15384" max="15384" width="17.7109375" style="2" customWidth="1"/>
    <col min="15385" max="15385" width="14.7109375" style="2" customWidth="1"/>
    <col min="15386" max="15623" width="9.140625" style="2"/>
    <col min="15624" max="15624" width="5.140625" style="2" customWidth="1"/>
    <col min="15625" max="15625" width="17.28515625" style="2" customWidth="1"/>
    <col min="15626" max="15626" width="20.28515625" style="2" customWidth="1"/>
    <col min="15627" max="15627" width="19.7109375" style="2" customWidth="1"/>
    <col min="15628" max="15629" width="18.7109375" style="2" customWidth="1"/>
    <col min="15630" max="15630" width="17" style="2" customWidth="1"/>
    <col min="15631" max="15631" width="14.140625" style="2" customWidth="1"/>
    <col min="15632" max="15632" width="17.85546875" style="2" customWidth="1"/>
    <col min="15633" max="15633" width="14.28515625" style="2" customWidth="1"/>
    <col min="15634" max="15634" width="16.5703125" style="2" customWidth="1"/>
    <col min="15635" max="15635" width="16.28515625" style="2" customWidth="1"/>
    <col min="15636" max="15636" width="18.28515625" style="2" customWidth="1"/>
    <col min="15637" max="15637" width="17.140625" style="2" customWidth="1"/>
    <col min="15638" max="15638" width="14.140625" style="2" customWidth="1"/>
    <col min="15639" max="15639" width="14.85546875" style="2" customWidth="1"/>
    <col min="15640" max="15640" width="17.7109375" style="2" customWidth="1"/>
    <col min="15641" max="15641" width="14.7109375" style="2" customWidth="1"/>
    <col min="15642" max="15879" width="9.140625" style="2"/>
    <col min="15880" max="15880" width="5.140625" style="2" customWidth="1"/>
    <col min="15881" max="15881" width="17.28515625" style="2" customWidth="1"/>
    <col min="15882" max="15882" width="20.28515625" style="2" customWidth="1"/>
    <col min="15883" max="15883" width="19.7109375" style="2" customWidth="1"/>
    <col min="15884" max="15885" width="18.7109375" style="2" customWidth="1"/>
    <col min="15886" max="15886" width="17" style="2" customWidth="1"/>
    <col min="15887" max="15887" width="14.140625" style="2" customWidth="1"/>
    <col min="15888" max="15888" width="17.85546875" style="2" customWidth="1"/>
    <col min="15889" max="15889" width="14.28515625" style="2" customWidth="1"/>
    <col min="15890" max="15890" width="16.5703125" style="2" customWidth="1"/>
    <col min="15891" max="15891" width="16.28515625" style="2" customWidth="1"/>
    <col min="15892" max="15892" width="18.28515625" style="2" customWidth="1"/>
    <col min="15893" max="15893" width="17.140625" style="2" customWidth="1"/>
    <col min="15894" max="15894" width="14.140625" style="2" customWidth="1"/>
    <col min="15895" max="15895" width="14.85546875" style="2" customWidth="1"/>
    <col min="15896" max="15896" width="17.7109375" style="2" customWidth="1"/>
    <col min="15897" max="15897" width="14.7109375" style="2" customWidth="1"/>
    <col min="15898" max="16135" width="9.140625" style="2"/>
    <col min="16136" max="16136" width="5.140625" style="2" customWidth="1"/>
    <col min="16137" max="16137" width="17.28515625" style="2" customWidth="1"/>
    <col min="16138" max="16138" width="20.28515625" style="2" customWidth="1"/>
    <col min="16139" max="16139" width="19.7109375" style="2" customWidth="1"/>
    <col min="16140" max="16141" width="18.7109375" style="2" customWidth="1"/>
    <col min="16142" max="16142" width="17" style="2" customWidth="1"/>
    <col min="16143" max="16143" width="14.140625" style="2" customWidth="1"/>
    <col min="16144" max="16144" width="17.85546875" style="2" customWidth="1"/>
    <col min="16145" max="16145" width="14.28515625" style="2" customWidth="1"/>
    <col min="16146" max="16146" width="16.5703125" style="2" customWidth="1"/>
    <col min="16147" max="16147" width="16.28515625" style="2" customWidth="1"/>
    <col min="16148" max="16148" width="18.28515625" style="2" customWidth="1"/>
    <col min="16149" max="16149" width="17.140625" style="2" customWidth="1"/>
    <col min="16150" max="16150" width="14.140625" style="2" customWidth="1"/>
    <col min="16151" max="16151" width="14.85546875" style="2" customWidth="1"/>
    <col min="16152" max="16152" width="17.7109375" style="2" customWidth="1"/>
    <col min="16153" max="16153" width="14.7109375" style="2" customWidth="1"/>
    <col min="16154" max="16384" width="9.140625" style="2"/>
  </cols>
  <sheetData>
    <row r="1" spans="1:52" ht="0.75" customHeight="1" x14ac:dyDescent="0.25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4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5"/>
    </row>
    <row r="2" spans="1:52" ht="15" hidden="1" customHeight="1" x14ac:dyDescent="0.25">
      <c r="A2" s="129"/>
      <c r="B2" s="130"/>
      <c r="C2" s="131">
        <v>15</v>
      </c>
      <c r="D2" s="131" t="s">
        <v>0</v>
      </c>
      <c r="E2" s="131">
        <v>6</v>
      </c>
      <c r="F2" s="131">
        <v>5.2</v>
      </c>
      <c r="G2" s="131">
        <v>7.2</v>
      </c>
      <c r="H2" s="131"/>
      <c r="I2" s="131"/>
      <c r="J2" s="131">
        <v>8.1</v>
      </c>
      <c r="K2" s="131"/>
      <c r="L2" s="131"/>
      <c r="M2" s="131">
        <v>9.1</v>
      </c>
      <c r="N2" s="131"/>
      <c r="O2" s="131">
        <v>3.2</v>
      </c>
      <c r="P2" s="131">
        <v>13.17</v>
      </c>
      <c r="Q2" s="131">
        <v>8.1</v>
      </c>
      <c r="R2" s="131">
        <v>14</v>
      </c>
      <c r="S2" s="131">
        <v>12</v>
      </c>
      <c r="T2" s="132" t="s">
        <v>1</v>
      </c>
      <c r="U2" s="133"/>
      <c r="V2" s="133"/>
      <c r="W2" s="130" t="s">
        <v>2</v>
      </c>
      <c r="X2" s="130">
        <v>2.2999999999999998</v>
      </c>
      <c r="Y2" s="130">
        <v>2.4</v>
      </c>
    </row>
    <row r="3" spans="1:52" ht="106.5" customHeight="1" x14ac:dyDescent="0.25">
      <c r="A3" s="210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11"/>
      <c r="O3" s="206"/>
      <c r="P3" s="206"/>
      <c r="Q3" s="206"/>
      <c r="R3" s="206"/>
      <c r="S3" s="206"/>
      <c r="T3" s="206"/>
      <c r="U3" s="206"/>
      <c r="V3" s="206"/>
      <c r="W3" s="206"/>
      <c r="X3" s="206" t="s">
        <v>158</v>
      </c>
      <c r="Y3" s="207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50.1" customHeight="1" x14ac:dyDescent="0.25">
      <c r="A4" s="199" t="s">
        <v>3</v>
      </c>
      <c r="B4" s="201" t="s">
        <v>94</v>
      </c>
      <c r="C4" s="203" t="s">
        <v>104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s="1" customFormat="1" ht="81.75" customHeight="1" x14ac:dyDescent="0.25">
      <c r="A5" s="200"/>
      <c r="B5" s="202"/>
      <c r="C5" s="134" t="s">
        <v>4</v>
      </c>
      <c r="D5" s="134" t="s">
        <v>5</v>
      </c>
      <c r="E5" s="134" t="s">
        <v>6</v>
      </c>
      <c r="F5" s="205" t="s">
        <v>7</v>
      </c>
      <c r="G5" s="205"/>
      <c r="H5" s="205" t="s">
        <v>8</v>
      </c>
      <c r="I5" s="209"/>
      <c r="J5" s="209"/>
      <c r="K5" s="209"/>
      <c r="L5" s="212" t="s">
        <v>9</v>
      </c>
      <c r="M5" s="213"/>
      <c r="N5" s="214"/>
      <c r="O5" s="134" t="s">
        <v>10</v>
      </c>
      <c r="P5" s="134" t="s">
        <v>11</v>
      </c>
      <c r="Q5" s="134" t="s">
        <v>12</v>
      </c>
      <c r="R5" s="134" t="s">
        <v>13</v>
      </c>
      <c r="S5" s="134" t="s">
        <v>14</v>
      </c>
      <c r="T5" s="134" t="s">
        <v>15</v>
      </c>
      <c r="U5" s="205" t="s">
        <v>102</v>
      </c>
      <c r="V5" s="205"/>
      <c r="W5" s="208"/>
      <c r="X5" s="205" t="s">
        <v>103</v>
      </c>
      <c r="Y5" s="205"/>
      <c r="Z5" s="6"/>
      <c r="AA5" s="5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70.25" customHeight="1" x14ac:dyDescent="0.25">
      <c r="A6" s="135"/>
      <c r="B6" s="136"/>
      <c r="C6" s="137"/>
      <c r="D6" s="137"/>
      <c r="E6" s="138"/>
      <c r="F6" s="139" t="s">
        <v>89</v>
      </c>
      <c r="G6" s="139" t="s">
        <v>90</v>
      </c>
      <c r="H6" s="139" t="s">
        <v>100</v>
      </c>
      <c r="I6" s="139" t="s">
        <v>98</v>
      </c>
      <c r="J6" s="140" t="s">
        <v>99</v>
      </c>
      <c r="K6" s="140" t="s">
        <v>101</v>
      </c>
      <c r="L6" s="140" t="s">
        <v>95</v>
      </c>
      <c r="M6" s="140" t="s">
        <v>111</v>
      </c>
      <c r="N6" s="140" t="s">
        <v>96</v>
      </c>
      <c r="O6" s="140"/>
      <c r="P6" s="140"/>
      <c r="Q6" s="140"/>
      <c r="R6" s="140"/>
      <c r="S6" s="140"/>
      <c r="T6" s="140"/>
      <c r="U6" s="140" t="s">
        <v>93</v>
      </c>
      <c r="V6" s="140" t="s">
        <v>105</v>
      </c>
      <c r="W6" s="140" t="s">
        <v>106</v>
      </c>
      <c r="X6" s="139" t="s">
        <v>91</v>
      </c>
      <c r="Y6" s="139" t="s">
        <v>92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18.75" customHeight="1" x14ac:dyDescent="0.25">
      <c r="A7" s="141">
        <v>1</v>
      </c>
      <c r="B7" s="142">
        <v>2</v>
      </c>
      <c r="C7" s="143">
        <v>3</v>
      </c>
      <c r="D7" s="144">
        <v>4</v>
      </c>
      <c r="E7" s="143">
        <v>5</v>
      </c>
      <c r="F7" s="143">
        <v>6</v>
      </c>
      <c r="G7" s="144">
        <v>7</v>
      </c>
      <c r="H7" s="144">
        <v>8</v>
      </c>
      <c r="I7" s="143">
        <v>9</v>
      </c>
      <c r="J7" s="143">
        <v>10</v>
      </c>
      <c r="K7" s="143">
        <v>11</v>
      </c>
      <c r="L7" s="143">
        <v>12</v>
      </c>
      <c r="M7" s="144">
        <v>13</v>
      </c>
      <c r="N7" s="144">
        <v>13</v>
      </c>
      <c r="O7" s="143">
        <v>14</v>
      </c>
      <c r="P7" s="143">
        <v>15</v>
      </c>
      <c r="Q7" s="144">
        <v>16</v>
      </c>
      <c r="R7" s="143">
        <v>17</v>
      </c>
      <c r="S7" s="143">
        <v>18</v>
      </c>
      <c r="T7" s="144">
        <v>19</v>
      </c>
      <c r="U7" s="143">
        <v>20</v>
      </c>
      <c r="V7" s="143">
        <v>21</v>
      </c>
      <c r="W7" s="143">
        <v>22</v>
      </c>
      <c r="X7" s="144">
        <v>23</v>
      </c>
      <c r="Y7" s="143">
        <v>24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s="4" customFormat="1" ht="20.25" customHeight="1" x14ac:dyDescent="0.25">
      <c r="A8" s="145">
        <v>1</v>
      </c>
      <c r="B8" s="146" t="s">
        <v>97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20.25" customHeight="1" x14ac:dyDescent="0.25">
      <c r="A9" s="148"/>
      <c r="B9" s="149" t="s">
        <v>16</v>
      </c>
      <c r="C9" s="150">
        <v>162</v>
      </c>
      <c r="D9" s="150">
        <v>0.152</v>
      </c>
      <c r="E9" s="150">
        <v>1.5</v>
      </c>
      <c r="F9" s="150">
        <v>2.6157599999999999</v>
      </c>
      <c r="G9" s="150">
        <v>4.4634</v>
      </c>
      <c r="H9" s="150">
        <v>1135.33</v>
      </c>
      <c r="I9" s="150">
        <v>1135.33</v>
      </c>
      <c r="J9" s="150">
        <v>1135.33</v>
      </c>
      <c r="K9" s="150">
        <v>1135.33</v>
      </c>
      <c r="L9" s="150">
        <v>86.4</v>
      </c>
      <c r="M9" s="150">
        <v>7.5</v>
      </c>
      <c r="N9" s="150">
        <v>7.5</v>
      </c>
      <c r="O9" s="150">
        <v>10.68</v>
      </c>
      <c r="P9" s="150">
        <v>0.55013999999999996</v>
      </c>
      <c r="Q9" s="150">
        <v>4.83</v>
      </c>
      <c r="R9" s="150">
        <v>1104.5050000000001</v>
      </c>
      <c r="S9" s="150">
        <v>1892.056</v>
      </c>
      <c r="T9" s="150">
        <v>0.21798000000000001</v>
      </c>
      <c r="U9" s="150">
        <v>0.62</v>
      </c>
      <c r="V9" s="150">
        <v>0.41</v>
      </c>
      <c r="W9" s="150">
        <v>1.84</v>
      </c>
      <c r="X9" s="150">
        <v>8.9600000000000009</v>
      </c>
      <c r="Y9" s="150">
        <v>454.58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20.25" customHeight="1" x14ac:dyDescent="0.25">
      <c r="A10" s="151"/>
      <c r="B10" s="152" t="s">
        <v>17</v>
      </c>
      <c r="C10" s="150">
        <v>162</v>
      </c>
      <c r="D10" s="150">
        <v>8.5000000000000006E-2</v>
      </c>
      <c r="E10" s="150">
        <v>10.96</v>
      </c>
      <c r="F10" s="150">
        <v>7.74</v>
      </c>
      <c r="G10" s="150">
        <v>4.1727600000000002</v>
      </c>
      <c r="H10" s="150">
        <v>581.75</v>
      </c>
      <c r="I10" s="150">
        <v>581.75</v>
      </c>
      <c r="J10" s="150">
        <v>581.75</v>
      </c>
      <c r="K10" s="150">
        <v>581.75</v>
      </c>
      <c r="L10" s="153">
        <v>1.0999999999999999E-2</v>
      </c>
      <c r="M10" s="153">
        <v>4.3E-3</v>
      </c>
      <c r="N10" s="153">
        <v>4.3E-3</v>
      </c>
      <c r="O10" s="150">
        <v>8.8800000000000008</v>
      </c>
      <c r="P10" s="150">
        <v>0.45672000000000001</v>
      </c>
      <c r="Q10" s="150">
        <v>581.75</v>
      </c>
      <c r="R10" s="150">
        <v>6.4667399999999997</v>
      </c>
      <c r="S10" s="150">
        <v>33.620820000000002</v>
      </c>
      <c r="T10" s="150">
        <v>0.15362400000000001</v>
      </c>
      <c r="U10" s="150">
        <v>0.37</v>
      </c>
      <c r="V10" s="150">
        <v>0.62</v>
      </c>
      <c r="W10" s="150">
        <v>1.84</v>
      </c>
      <c r="X10" s="150">
        <v>8.9600000000000009</v>
      </c>
      <c r="Y10" s="150">
        <v>712.15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20.25" customHeight="1" x14ac:dyDescent="0.25">
      <c r="A11" s="151"/>
      <c r="B11" s="152" t="s">
        <v>18</v>
      </c>
      <c r="C11" s="154">
        <v>162</v>
      </c>
      <c r="D11" s="155">
        <v>1.7999999999999999E-2</v>
      </c>
      <c r="E11" s="154">
        <v>3.53</v>
      </c>
      <c r="F11" s="154">
        <v>2.8026</v>
      </c>
      <c r="G11" s="156">
        <v>4.8474599999999999</v>
      </c>
      <c r="H11" s="154">
        <v>437.76</v>
      </c>
      <c r="I11" s="154">
        <v>437.76</v>
      </c>
      <c r="J11" s="154">
        <v>437.76</v>
      </c>
      <c r="K11" s="154">
        <v>437.76</v>
      </c>
      <c r="L11" s="154">
        <v>0.24912000000000001</v>
      </c>
      <c r="M11" s="154">
        <v>0.24912000000000001</v>
      </c>
      <c r="N11" s="154">
        <v>0.24912000000000001</v>
      </c>
      <c r="O11" s="157">
        <v>7.49</v>
      </c>
      <c r="P11" s="154">
        <v>0.29064000000000001</v>
      </c>
      <c r="Q11" s="154">
        <v>437.76</v>
      </c>
      <c r="R11" s="154">
        <v>11473.99</v>
      </c>
      <c r="S11" s="154">
        <v>300.8954</v>
      </c>
      <c r="T11" s="154">
        <v>0.24912000000000001</v>
      </c>
      <c r="U11" s="158">
        <v>0.24</v>
      </c>
      <c r="V11" s="158">
        <v>0.41</v>
      </c>
      <c r="W11" s="158">
        <v>1.84</v>
      </c>
      <c r="X11" s="159">
        <v>8.9600000000000009</v>
      </c>
      <c r="Y11" s="159">
        <v>360</v>
      </c>
    </row>
    <row r="12" spans="1:52" ht="20.25" customHeight="1" x14ac:dyDescent="0.25">
      <c r="A12" s="151"/>
      <c r="B12" s="152" t="s">
        <v>19</v>
      </c>
      <c r="C12" s="160">
        <v>162</v>
      </c>
      <c r="D12" s="161">
        <f>'[1]лпх сегмент (2)'!$P$27</f>
        <v>0.13600000000000001</v>
      </c>
      <c r="E12" s="160">
        <v>25.5</v>
      </c>
      <c r="F12" s="160">
        <v>7</v>
      </c>
      <c r="G12" s="162">
        <v>8.7295800000000003</v>
      </c>
      <c r="H12" s="160">
        <v>644.57000000000005</v>
      </c>
      <c r="I12" s="160">
        <v>644.57000000000005</v>
      </c>
      <c r="J12" s="160">
        <v>644.57000000000005</v>
      </c>
      <c r="K12" s="160">
        <v>644.57000000000005</v>
      </c>
      <c r="L12" s="163">
        <v>2.8000000000000001E-2</v>
      </c>
      <c r="M12" s="160">
        <v>3.53</v>
      </c>
      <c r="N12" s="160">
        <v>0.57999999999999996</v>
      </c>
      <c r="O12" s="164">
        <v>11.56</v>
      </c>
      <c r="P12" s="160">
        <v>0.66432000000000002</v>
      </c>
      <c r="Q12" s="160">
        <v>13.8</v>
      </c>
      <c r="R12" s="160">
        <v>7.3905599999999998</v>
      </c>
      <c r="S12" s="160">
        <v>401.43610000000001</v>
      </c>
      <c r="T12" s="160">
        <v>0.25950000000000001</v>
      </c>
      <c r="U12" s="165">
        <v>0.57999999999999996</v>
      </c>
      <c r="V12" s="158">
        <v>0.41</v>
      </c>
      <c r="W12" s="165">
        <v>2.79</v>
      </c>
      <c r="X12" s="159">
        <v>13</v>
      </c>
      <c r="Y12" s="166">
        <v>921.3</v>
      </c>
    </row>
    <row r="13" spans="1:52" ht="20.25" customHeight="1" x14ac:dyDescent="0.25">
      <c r="A13" s="151"/>
      <c r="B13" s="152" t="s">
        <v>20</v>
      </c>
      <c r="C13" s="160">
        <v>162</v>
      </c>
      <c r="D13" s="161">
        <v>0.27</v>
      </c>
      <c r="E13" s="160">
        <v>0.1</v>
      </c>
      <c r="F13" s="160">
        <v>4.29732</v>
      </c>
      <c r="G13" s="162">
        <v>7.7538600000000004</v>
      </c>
      <c r="H13" s="160">
        <v>452.39</v>
      </c>
      <c r="I13" s="160">
        <v>452.39</v>
      </c>
      <c r="J13" s="160">
        <v>452.39</v>
      </c>
      <c r="K13" s="160">
        <v>452.39</v>
      </c>
      <c r="L13" s="160">
        <v>0.2</v>
      </c>
      <c r="M13" s="160">
        <v>0.1</v>
      </c>
      <c r="N13" s="160">
        <v>0.1</v>
      </c>
      <c r="O13" s="164">
        <v>9.75</v>
      </c>
      <c r="P13" s="160">
        <v>0.52937999999999996</v>
      </c>
      <c r="Q13" s="160">
        <v>452.39</v>
      </c>
      <c r="R13" s="160">
        <v>11923.51</v>
      </c>
      <c r="S13" s="160">
        <v>278.47460000000001</v>
      </c>
      <c r="T13" s="160">
        <v>0.20760000000000001</v>
      </c>
      <c r="U13" s="165">
        <v>0.24</v>
      </c>
      <c r="V13" s="158">
        <v>0.41</v>
      </c>
      <c r="W13" s="165">
        <v>1.84</v>
      </c>
      <c r="X13" s="159">
        <v>8.9600000000000009</v>
      </c>
      <c r="Y13" s="166">
        <v>36</v>
      </c>
    </row>
    <row r="14" spans="1:52" ht="20.25" customHeight="1" x14ac:dyDescent="0.25">
      <c r="A14" s="151"/>
      <c r="B14" s="152" t="s">
        <v>21</v>
      </c>
      <c r="C14" s="160">
        <v>162</v>
      </c>
      <c r="D14" s="161">
        <v>0.14000000000000001</v>
      </c>
      <c r="E14" s="160">
        <v>3.99</v>
      </c>
      <c r="F14" s="160">
        <v>2.8233600000000001</v>
      </c>
      <c r="G14" s="162">
        <v>5.4598800000000001</v>
      </c>
      <c r="H14" s="160">
        <v>333.34</v>
      </c>
      <c r="I14" s="160">
        <v>333.34</v>
      </c>
      <c r="J14" s="160">
        <v>333.34</v>
      </c>
      <c r="K14" s="160">
        <v>333.34</v>
      </c>
      <c r="L14" s="160">
        <v>0.13494</v>
      </c>
      <c r="M14" s="160">
        <v>0.6</v>
      </c>
      <c r="N14" s="160">
        <v>0.6</v>
      </c>
      <c r="O14" s="164">
        <v>9.75</v>
      </c>
      <c r="P14" s="160">
        <v>0.32178000000000001</v>
      </c>
      <c r="Q14" s="160">
        <v>333.34</v>
      </c>
      <c r="R14" s="160">
        <v>8154.1130000000003</v>
      </c>
      <c r="S14" s="160">
        <v>237.23490000000001</v>
      </c>
      <c r="T14" s="160">
        <v>0.13494</v>
      </c>
      <c r="U14" s="165">
        <v>0.24</v>
      </c>
      <c r="V14" s="158">
        <v>0.41</v>
      </c>
      <c r="W14" s="165">
        <v>1.84</v>
      </c>
      <c r="X14" s="159">
        <v>8.9600000000000009</v>
      </c>
      <c r="Y14" s="166">
        <v>36</v>
      </c>
    </row>
    <row r="15" spans="1:52" ht="20.25" customHeight="1" x14ac:dyDescent="0.25">
      <c r="A15" s="151"/>
      <c r="B15" s="152" t="s">
        <v>22</v>
      </c>
      <c r="C15" s="160">
        <v>162</v>
      </c>
      <c r="D15" s="161">
        <v>0.21</v>
      </c>
      <c r="E15" s="160">
        <v>3.57</v>
      </c>
      <c r="F15" s="160">
        <v>2.8337400000000001</v>
      </c>
      <c r="G15" s="162">
        <v>4.9097400000000002</v>
      </c>
      <c r="H15" s="160">
        <v>370.78</v>
      </c>
      <c r="I15" s="160">
        <v>370.78</v>
      </c>
      <c r="J15" s="160">
        <v>370.78</v>
      </c>
      <c r="K15" s="160">
        <v>370.78</v>
      </c>
      <c r="L15" s="160">
        <v>0.16608000000000001</v>
      </c>
      <c r="M15" s="160">
        <v>0.16608000000000001</v>
      </c>
      <c r="N15" s="160">
        <v>0.16608000000000001</v>
      </c>
      <c r="O15" s="164">
        <v>9.75</v>
      </c>
      <c r="P15" s="160">
        <v>0.36330000000000001</v>
      </c>
      <c r="Q15" s="160">
        <v>370.78</v>
      </c>
      <c r="R15" s="160">
        <v>9538.5249999999996</v>
      </c>
      <c r="S15" s="160">
        <v>3.7783199999999999</v>
      </c>
      <c r="T15" s="160">
        <v>0.16608000000000001</v>
      </c>
      <c r="U15" s="165">
        <v>0.24</v>
      </c>
      <c r="V15" s="158">
        <v>0.41</v>
      </c>
      <c r="W15" s="165">
        <v>1.84</v>
      </c>
      <c r="X15" s="159">
        <v>8.9600000000000009</v>
      </c>
      <c r="Y15" s="166">
        <v>36</v>
      </c>
    </row>
    <row r="16" spans="1:52" ht="20.25" customHeight="1" x14ac:dyDescent="0.25">
      <c r="A16" s="151"/>
      <c r="B16" s="152" t="s">
        <v>23</v>
      </c>
      <c r="C16" s="160">
        <v>162</v>
      </c>
      <c r="D16" s="161">
        <v>0.16</v>
      </c>
      <c r="E16" s="160">
        <v>3.62</v>
      </c>
      <c r="F16" s="160">
        <v>2.81298</v>
      </c>
      <c r="G16" s="162">
        <v>4.9720199999999997</v>
      </c>
      <c r="H16" s="160">
        <v>430.28</v>
      </c>
      <c r="I16" s="160">
        <v>430.28</v>
      </c>
      <c r="J16" s="160">
        <v>430.28</v>
      </c>
      <c r="K16" s="160">
        <v>430.28</v>
      </c>
      <c r="L16" s="160">
        <v>0.12456</v>
      </c>
      <c r="M16" s="160">
        <v>0.12456</v>
      </c>
      <c r="N16" s="160">
        <v>0.12456</v>
      </c>
      <c r="O16" s="164">
        <v>9.75</v>
      </c>
      <c r="P16" s="160">
        <v>0.26988000000000001</v>
      </c>
      <c r="Q16" s="160">
        <v>430.28</v>
      </c>
      <c r="R16" s="160">
        <v>11225.27</v>
      </c>
      <c r="S16" s="160">
        <v>253.874</v>
      </c>
      <c r="T16" s="160">
        <v>0.12456</v>
      </c>
      <c r="U16" s="165">
        <v>0.24</v>
      </c>
      <c r="V16" s="158">
        <v>0.41</v>
      </c>
      <c r="W16" s="165">
        <v>1.84</v>
      </c>
      <c r="X16" s="159">
        <v>8.9600000000000009</v>
      </c>
      <c r="Y16" s="166">
        <v>36</v>
      </c>
    </row>
    <row r="17" spans="1:25" ht="20.25" customHeight="1" x14ac:dyDescent="0.25">
      <c r="A17" s="151"/>
      <c r="B17" s="152" t="s">
        <v>24</v>
      </c>
      <c r="C17" s="160">
        <v>162</v>
      </c>
      <c r="D17" s="161">
        <v>0.12</v>
      </c>
      <c r="E17" s="160">
        <v>4.17</v>
      </c>
      <c r="F17" s="160">
        <v>2.8026</v>
      </c>
      <c r="G17" s="162">
        <v>5.7193800000000001</v>
      </c>
      <c r="H17" s="160">
        <v>308.02999999999997</v>
      </c>
      <c r="I17" s="160">
        <v>308.02999999999997</v>
      </c>
      <c r="J17" s="160">
        <v>308.02999999999997</v>
      </c>
      <c r="K17" s="160">
        <v>308.02999999999997</v>
      </c>
      <c r="L17" s="160">
        <v>0.22836000000000001</v>
      </c>
      <c r="M17" s="160">
        <v>0.22836000000000001</v>
      </c>
      <c r="N17" s="160">
        <v>0.22836000000000001</v>
      </c>
      <c r="O17" s="164">
        <v>9.75</v>
      </c>
      <c r="P17" s="160">
        <v>0.42558000000000001</v>
      </c>
      <c r="Q17" s="160">
        <v>308.02999999999997</v>
      </c>
      <c r="R17" s="160">
        <v>7357.3440000000001</v>
      </c>
      <c r="S17" s="160">
        <v>203.32339999999999</v>
      </c>
      <c r="T17" s="160">
        <v>0.22836000000000001</v>
      </c>
      <c r="U17" s="165">
        <v>0.24</v>
      </c>
      <c r="V17" s="158">
        <v>0.41</v>
      </c>
      <c r="W17" s="165">
        <v>1.84</v>
      </c>
      <c r="X17" s="159">
        <v>8.9600000000000009</v>
      </c>
      <c r="Y17" s="166">
        <v>36</v>
      </c>
    </row>
    <row r="18" spans="1:25" ht="20.25" customHeight="1" x14ac:dyDescent="0.25">
      <c r="A18" s="151"/>
      <c r="B18" s="152" t="s">
        <v>25</v>
      </c>
      <c r="C18" s="160">
        <v>162</v>
      </c>
      <c r="D18" s="161">
        <v>0.08</v>
      </c>
      <c r="E18" s="160">
        <v>4.4000000000000004</v>
      </c>
      <c r="F18" s="160">
        <v>2.8337400000000001</v>
      </c>
      <c r="G18" s="162">
        <v>6.0619199999999998</v>
      </c>
      <c r="H18" s="160">
        <v>170.07</v>
      </c>
      <c r="I18" s="160">
        <v>170.07</v>
      </c>
      <c r="J18" s="160">
        <v>170.07</v>
      </c>
      <c r="K18" s="160">
        <v>170.07</v>
      </c>
      <c r="L18" s="163">
        <v>1.0999999999999999E-2</v>
      </c>
      <c r="M18" s="163">
        <v>4.3E-3</v>
      </c>
      <c r="N18" s="163">
        <v>4.3E-3</v>
      </c>
      <c r="O18" s="160">
        <v>9.75</v>
      </c>
      <c r="P18" s="160">
        <v>0.29064000000000001</v>
      </c>
      <c r="Q18" s="160">
        <v>170.07</v>
      </c>
      <c r="R18" s="160">
        <v>4129.5069999999996</v>
      </c>
      <c r="S18" s="160">
        <v>99.087479999999999</v>
      </c>
      <c r="T18" s="160">
        <v>0.16608000000000001</v>
      </c>
      <c r="U18" s="165">
        <v>0.24</v>
      </c>
      <c r="V18" s="158">
        <v>0.41</v>
      </c>
      <c r="W18" s="165">
        <v>1.84</v>
      </c>
      <c r="X18" s="159">
        <v>8.9600000000000009</v>
      </c>
      <c r="Y18" s="166">
        <v>36</v>
      </c>
    </row>
    <row r="19" spans="1:25" ht="20.25" customHeight="1" x14ac:dyDescent="0.25">
      <c r="A19" s="151"/>
      <c r="B19" s="152" t="s">
        <v>26</v>
      </c>
      <c r="C19" s="160">
        <v>162</v>
      </c>
      <c r="D19" s="161">
        <f>'[1]лпх сегмент (2)'!$P$32</f>
        <v>7.5408440439569124E-2</v>
      </c>
      <c r="E19" s="160">
        <v>3.62</v>
      </c>
      <c r="F19" s="160">
        <v>2.5223399999999998</v>
      </c>
      <c r="G19" s="162">
        <v>5.1588599999999998</v>
      </c>
      <c r="H19" s="160">
        <v>255.11</v>
      </c>
      <c r="I19" s="160">
        <v>255.11</v>
      </c>
      <c r="J19" s="160">
        <v>255.11</v>
      </c>
      <c r="K19" s="160">
        <v>255.11</v>
      </c>
      <c r="L19" s="160">
        <v>0.30102000000000001</v>
      </c>
      <c r="M19" s="160">
        <v>0.30102000000000001</v>
      </c>
      <c r="N19" s="160">
        <v>0.30102000000000001</v>
      </c>
      <c r="O19" s="160">
        <v>7.39</v>
      </c>
      <c r="P19" s="160">
        <v>0.64356000000000002</v>
      </c>
      <c r="Q19" s="160">
        <v>23.61</v>
      </c>
      <c r="R19" s="160">
        <v>6746.6469999999999</v>
      </c>
      <c r="S19" s="160">
        <v>147.62440000000001</v>
      </c>
      <c r="T19" s="160">
        <v>0.30102000000000001</v>
      </c>
      <c r="U19" s="165">
        <v>0.33</v>
      </c>
      <c r="V19" s="158">
        <v>0.4</v>
      </c>
      <c r="W19" s="165">
        <v>1.84</v>
      </c>
      <c r="X19" s="159">
        <v>7.6</v>
      </c>
      <c r="Y19" s="166">
        <v>36</v>
      </c>
    </row>
    <row r="20" spans="1:25" ht="20.25" customHeight="1" x14ac:dyDescent="0.25">
      <c r="A20" s="151"/>
      <c r="B20" s="152" t="s">
        <v>27</v>
      </c>
      <c r="C20" s="160">
        <v>162</v>
      </c>
      <c r="D20" s="161">
        <v>9.9000000000000005E-2</v>
      </c>
      <c r="E20" s="160">
        <v>0.83</v>
      </c>
      <c r="F20" s="160">
        <v>5.2107599999999996</v>
      </c>
      <c r="G20" s="162">
        <v>5.7816599999999996</v>
      </c>
      <c r="H20" s="160">
        <v>248.31</v>
      </c>
      <c r="I20" s="160">
        <v>248.31</v>
      </c>
      <c r="J20" s="160">
        <v>248.31</v>
      </c>
      <c r="K20" s="160">
        <v>248.31</v>
      </c>
      <c r="L20" s="160">
        <v>4.41</v>
      </c>
      <c r="M20" s="160">
        <v>6.5</v>
      </c>
      <c r="N20" s="160">
        <v>6.5</v>
      </c>
      <c r="O20" s="155">
        <v>8.2899999999999991</v>
      </c>
      <c r="P20" s="160">
        <v>0.71621999999999997</v>
      </c>
      <c r="Q20" s="160">
        <v>248.31</v>
      </c>
      <c r="R20" s="160">
        <v>5129.7960000000003</v>
      </c>
      <c r="S20" s="160">
        <v>118.9756</v>
      </c>
      <c r="T20" s="160">
        <v>0.31140000000000001</v>
      </c>
      <c r="U20" s="165">
        <v>0.41</v>
      </c>
      <c r="V20" s="165">
        <v>0.41</v>
      </c>
      <c r="W20" s="165">
        <v>0.54</v>
      </c>
      <c r="X20" s="159">
        <v>8.9600000000000009</v>
      </c>
      <c r="Y20" s="166">
        <v>36</v>
      </c>
    </row>
    <row r="21" spans="1:25" ht="20.25" customHeight="1" x14ac:dyDescent="0.25">
      <c r="A21" s="151"/>
      <c r="B21" s="152" t="s">
        <v>28</v>
      </c>
      <c r="C21" s="160">
        <v>162</v>
      </c>
      <c r="D21" s="161">
        <f>'[1]лпх сегмент'!$P$52</f>
        <v>8.2997411262722656E-2</v>
      </c>
      <c r="E21" s="163">
        <v>0.21</v>
      </c>
      <c r="F21" s="160">
        <v>4.53606</v>
      </c>
      <c r="G21" s="162">
        <v>7.4217000000000004</v>
      </c>
      <c r="H21" s="160">
        <v>156.46</v>
      </c>
      <c r="I21" s="160">
        <v>156.46</v>
      </c>
      <c r="J21" s="160">
        <v>156.46</v>
      </c>
      <c r="K21" s="160">
        <v>156.46</v>
      </c>
      <c r="L21" s="167">
        <v>2.1800000000000002</v>
      </c>
      <c r="M21" s="167">
        <v>3.9</v>
      </c>
      <c r="N21" s="167">
        <v>3.9</v>
      </c>
      <c r="O21" s="164">
        <v>3.85</v>
      </c>
      <c r="P21" s="167">
        <v>0.57089999999999996</v>
      </c>
      <c r="Q21" s="160">
        <v>156.46</v>
      </c>
      <c r="R21" s="167">
        <v>4359.6000000000004</v>
      </c>
      <c r="S21" s="167">
        <v>109.9346</v>
      </c>
      <c r="T21" s="167">
        <v>0.29064000000000001</v>
      </c>
      <c r="U21" s="165">
        <v>0.33</v>
      </c>
      <c r="V21" s="165">
        <v>0.41</v>
      </c>
      <c r="W21" s="165">
        <v>0.67</v>
      </c>
      <c r="X21" s="159">
        <v>0.8</v>
      </c>
      <c r="Y21" s="168">
        <v>164.29</v>
      </c>
    </row>
    <row r="22" spans="1:25" ht="25.5" customHeight="1" x14ac:dyDescent="0.25">
      <c r="A22" s="169">
        <v>2</v>
      </c>
      <c r="B22" s="152" t="s">
        <v>29</v>
      </c>
      <c r="C22" s="160">
        <v>180</v>
      </c>
      <c r="D22" s="165">
        <v>0.49</v>
      </c>
      <c r="E22" s="159">
        <v>6.09</v>
      </c>
      <c r="F22" s="170">
        <v>3.93</v>
      </c>
      <c r="G22" s="162">
        <v>0.98</v>
      </c>
      <c r="H22" s="160">
        <v>138.63999999999999</v>
      </c>
      <c r="I22" s="160">
        <v>138.63999999999999</v>
      </c>
      <c r="J22" s="160">
        <v>138.63999999999999</v>
      </c>
      <c r="K22" s="160">
        <v>138.63999999999999</v>
      </c>
      <c r="L22" s="162">
        <v>3.42</v>
      </c>
      <c r="M22" s="162">
        <v>3.4</v>
      </c>
      <c r="N22" s="162">
        <v>3.4</v>
      </c>
      <c r="O22" s="162">
        <v>22</v>
      </c>
      <c r="P22" s="160">
        <v>2.88</v>
      </c>
      <c r="Q22" s="171">
        <v>138.63999999999999</v>
      </c>
      <c r="R22" s="160">
        <v>1.19</v>
      </c>
      <c r="S22" s="171">
        <v>6.87</v>
      </c>
      <c r="T22" s="160">
        <v>1.86</v>
      </c>
      <c r="U22" s="172">
        <v>0.8</v>
      </c>
      <c r="V22" s="172">
        <v>0.8</v>
      </c>
      <c r="W22" s="172">
        <v>7</v>
      </c>
      <c r="X22" s="159">
        <f>U22*1.04</f>
        <v>0.83200000000000007</v>
      </c>
      <c r="Y22" s="160">
        <v>800</v>
      </c>
    </row>
    <row r="23" spans="1:25" x14ac:dyDescent="0.25">
      <c r="A23" s="169">
        <v>3</v>
      </c>
      <c r="B23" s="152" t="s">
        <v>30</v>
      </c>
      <c r="C23" s="160">
        <v>160</v>
      </c>
      <c r="D23" s="165">
        <f>'[1]лпх сегмент'!$P$80</f>
        <v>0.15549365297542042</v>
      </c>
      <c r="E23" s="173">
        <v>1.5669999999999999</v>
      </c>
      <c r="F23" s="173">
        <v>1.1299999999999999</v>
      </c>
      <c r="G23" s="170">
        <v>0.28000000000000003</v>
      </c>
      <c r="H23" s="156">
        <v>35.58</v>
      </c>
      <c r="I23" s="156">
        <v>35.58</v>
      </c>
      <c r="J23" s="156">
        <v>35.58</v>
      </c>
      <c r="K23" s="156">
        <v>35.58</v>
      </c>
      <c r="L23" s="162">
        <v>0.95</v>
      </c>
      <c r="M23" s="162">
        <v>0.95</v>
      </c>
      <c r="N23" s="162">
        <v>0.95</v>
      </c>
      <c r="O23" s="162">
        <v>6</v>
      </c>
      <c r="P23" s="160">
        <v>0.83</v>
      </c>
      <c r="Q23" s="171">
        <v>35.58</v>
      </c>
      <c r="R23" s="160">
        <v>0.3</v>
      </c>
      <c r="S23" s="171">
        <v>1.76</v>
      </c>
      <c r="T23" s="160">
        <v>0.95</v>
      </c>
      <c r="U23" s="160">
        <v>0.44</v>
      </c>
      <c r="V23" s="160">
        <v>0.44</v>
      </c>
      <c r="W23" s="160">
        <v>5</v>
      </c>
      <c r="X23" s="159">
        <f t="shared" ref="X23:X26" si="0">U23*1.04</f>
        <v>0.45760000000000001</v>
      </c>
      <c r="Y23" s="160">
        <v>50</v>
      </c>
    </row>
    <row r="24" spans="1:25" x14ac:dyDescent="0.25">
      <c r="A24" s="169">
        <v>4</v>
      </c>
      <c r="B24" s="152" t="s">
        <v>31</v>
      </c>
      <c r="C24" s="160">
        <v>150</v>
      </c>
      <c r="D24" s="165">
        <v>7.0000000000000007E-2</v>
      </c>
      <c r="E24" s="173">
        <v>1.03</v>
      </c>
      <c r="F24" s="173">
        <v>0.62</v>
      </c>
      <c r="G24" s="174">
        <v>0.16</v>
      </c>
      <c r="H24" s="162">
        <v>23.06</v>
      </c>
      <c r="I24" s="162">
        <v>23.06</v>
      </c>
      <c r="J24" s="162">
        <v>23.06</v>
      </c>
      <c r="K24" s="162">
        <v>23.06</v>
      </c>
      <c r="L24" s="162">
        <v>0.77</v>
      </c>
      <c r="M24" s="162">
        <v>0.77</v>
      </c>
      <c r="N24" s="162">
        <v>0.77</v>
      </c>
      <c r="O24" s="162">
        <v>6</v>
      </c>
      <c r="P24" s="160">
        <v>0.46</v>
      </c>
      <c r="Q24" s="171">
        <v>23.06</v>
      </c>
      <c r="R24" s="160">
        <v>0.2</v>
      </c>
      <c r="S24" s="171">
        <v>1.1399999999999999</v>
      </c>
      <c r="T24" s="160">
        <v>0.77</v>
      </c>
      <c r="U24" s="160">
        <v>0.23</v>
      </c>
      <c r="V24" s="160">
        <v>0.5</v>
      </c>
      <c r="W24" s="160">
        <v>5</v>
      </c>
      <c r="X24" s="159">
        <f t="shared" si="0"/>
        <v>0.23920000000000002</v>
      </c>
      <c r="Y24" s="160">
        <v>800</v>
      </c>
    </row>
    <row r="25" spans="1:25" ht="22.5" customHeight="1" x14ac:dyDescent="0.25">
      <c r="A25" s="169">
        <v>5</v>
      </c>
      <c r="B25" s="190" t="s">
        <v>32</v>
      </c>
      <c r="C25" s="160">
        <v>180</v>
      </c>
      <c r="D25" s="165">
        <f>'[1]лпх сегмент'!$P$71</f>
        <v>0.16000122893258426</v>
      </c>
      <c r="E25" s="173">
        <v>1.82</v>
      </c>
      <c r="F25" s="173">
        <v>1.36</v>
      </c>
      <c r="G25" s="174">
        <v>0.33</v>
      </c>
      <c r="H25" s="162">
        <v>40.98</v>
      </c>
      <c r="I25" s="162">
        <v>40.98</v>
      </c>
      <c r="J25" s="162">
        <v>40.98</v>
      </c>
      <c r="K25" s="162">
        <v>40.98</v>
      </c>
      <c r="L25" s="162">
        <v>1.37</v>
      </c>
      <c r="M25" s="162">
        <v>1.37</v>
      </c>
      <c r="N25" s="162">
        <v>1.37</v>
      </c>
      <c r="O25" s="162">
        <v>22</v>
      </c>
      <c r="P25" s="160">
        <v>1.1499999999999999</v>
      </c>
      <c r="Q25" s="171">
        <v>40.98</v>
      </c>
      <c r="R25" s="160">
        <v>0.35</v>
      </c>
      <c r="S25" s="171">
        <v>2.0299999999999998</v>
      </c>
      <c r="T25" s="160">
        <v>1.37</v>
      </c>
      <c r="U25" s="160">
        <v>0.5</v>
      </c>
      <c r="V25" s="160">
        <v>0.5</v>
      </c>
      <c r="W25" s="191">
        <v>20</v>
      </c>
      <c r="X25" s="159">
        <f t="shared" si="0"/>
        <v>0.52</v>
      </c>
      <c r="Y25" s="160">
        <v>800</v>
      </c>
    </row>
    <row r="26" spans="1:25" x14ac:dyDescent="0.25">
      <c r="A26" s="169">
        <v>6</v>
      </c>
      <c r="B26" s="152" t="s">
        <v>33</v>
      </c>
      <c r="C26" s="160">
        <v>130</v>
      </c>
      <c r="D26" s="165">
        <v>0.23</v>
      </c>
      <c r="E26" s="173">
        <v>3.54</v>
      </c>
      <c r="F26" s="173">
        <v>1.91</v>
      </c>
      <c r="G26" s="174">
        <v>0.48</v>
      </c>
      <c r="H26" s="162">
        <v>80.86</v>
      </c>
      <c r="I26" s="162">
        <v>80.86</v>
      </c>
      <c r="J26" s="162">
        <v>80.86</v>
      </c>
      <c r="K26" s="162">
        <v>80.86</v>
      </c>
      <c r="L26" s="162">
        <v>1.07</v>
      </c>
      <c r="M26" s="162">
        <v>1.07</v>
      </c>
      <c r="N26" s="162">
        <v>1.07</v>
      </c>
      <c r="O26" s="162">
        <v>6</v>
      </c>
      <c r="P26" s="160">
        <v>1.64</v>
      </c>
      <c r="Q26" s="171">
        <v>80.86</v>
      </c>
      <c r="R26" s="160">
        <v>0.69</v>
      </c>
      <c r="S26" s="171">
        <v>3.92</v>
      </c>
      <c r="T26" s="160">
        <v>1.07</v>
      </c>
      <c r="U26" s="160">
        <v>0.5</v>
      </c>
      <c r="V26" s="160">
        <v>0.5</v>
      </c>
      <c r="W26" s="160">
        <v>5</v>
      </c>
      <c r="X26" s="159">
        <f t="shared" si="0"/>
        <v>0.52</v>
      </c>
      <c r="Y26" s="160">
        <v>800</v>
      </c>
    </row>
    <row r="27" spans="1:25" x14ac:dyDescent="0.25">
      <c r="A27" s="169">
        <v>7</v>
      </c>
      <c r="B27" s="152" t="s">
        <v>34</v>
      </c>
      <c r="C27" s="160">
        <v>180</v>
      </c>
      <c r="D27" s="165">
        <v>0.64</v>
      </c>
      <c r="E27" s="173">
        <v>7.95</v>
      </c>
      <c r="F27" s="173">
        <v>5.14</v>
      </c>
      <c r="G27" s="174">
        <v>1.29</v>
      </c>
      <c r="H27" s="162">
        <v>178.6</v>
      </c>
      <c r="I27" s="162">
        <v>178.6</v>
      </c>
      <c r="J27" s="162">
        <v>178.6</v>
      </c>
      <c r="K27" s="162">
        <v>178.6</v>
      </c>
      <c r="L27" s="162">
        <v>2.4300000000000002</v>
      </c>
      <c r="M27" s="162">
        <v>2.4300000000000002</v>
      </c>
      <c r="N27" s="162">
        <v>2.4300000000000002</v>
      </c>
      <c r="O27" s="162">
        <v>6</v>
      </c>
      <c r="P27" s="160">
        <v>3.75</v>
      </c>
      <c r="Q27" s="171">
        <v>178.6</v>
      </c>
      <c r="R27" s="160">
        <v>699.26</v>
      </c>
      <c r="S27" s="171">
        <v>8.85</v>
      </c>
      <c r="T27" s="160">
        <v>2.4300000000000002</v>
      </c>
      <c r="U27" s="160">
        <v>0.7</v>
      </c>
      <c r="V27" s="160">
        <v>0.23</v>
      </c>
      <c r="W27" s="160">
        <v>7</v>
      </c>
      <c r="X27" s="159">
        <v>0.1</v>
      </c>
      <c r="Y27" s="160">
        <v>800</v>
      </c>
    </row>
    <row r="28" spans="1:25" ht="18" customHeight="1" x14ac:dyDescent="0.25">
      <c r="A28" s="169">
        <v>8</v>
      </c>
      <c r="B28" s="152" t="s">
        <v>35</v>
      </c>
      <c r="C28" s="160">
        <v>150</v>
      </c>
      <c r="D28" s="165">
        <f>'[1]лпх сегмент'!$P$56</f>
        <v>9.1999999999999998E-2</v>
      </c>
      <c r="E28" s="173">
        <v>2.62</v>
      </c>
      <c r="F28" s="173">
        <v>1.52</v>
      </c>
      <c r="G28" s="174">
        <v>0.36</v>
      </c>
      <c r="H28" s="162">
        <v>57.97</v>
      </c>
      <c r="I28" s="162">
        <v>57.97</v>
      </c>
      <c r="J28" s="162">
        <v>57.97</v>
      </c>
      <c r="K28" s="162">
        <v>57.97</v>
      </c>
      <c r="L28" s="162">
        <v>0.5</v>
      </c>
      <c r="M28" s="162">
        <v>3.1</v>
      </c>
      <c r="N28" s="162">
        <v>3.1</v>
      </c>
      <c r="O28" s="162">
        <v>6</v>
      </c>
      <c r="P28" s="160">
        <v>1.05</v>
      </c>
      <c r="Q28" s="171">
        <v>57.97</v>
      </c>
      <c r="R28" s="160">
        <v>0.5</v>
      </c>
      <c r="S28" s="171">
        <v>3.76</v>
      </c>
      <c r="T28" s="160">
        <v>0.7</v>
      </c>
      <c r="U28" s="160">
        <v>0.33</v>
      </c>
      <c r="V28" s="160">
        <v>0.33</v>
      </c>
      <c r="W28" s="160">
        <v>4</v>
      </c>
      <c r="X28" s="159">
        <v>10.82</v>
      </c>
      <c r="Y28" s="160">
        <v>800</v>
      </c>
    </row>
    <row r="29" spans="1:25" ht="41.25" customHeight="1" x14ac:dyDescent="0.25">
      <c r="A29" s="169">
        <v>9</v>
      </c>
      <c r="B29" s="175" t="s">
        <v>36</v>
      </c>
      <c r="C29" s="160">
        <v>150</v>
      </c>
      <c r="D29" s="165">
        <f>'[1]лпх сегмент'!$P$72</f>
        <v>0.10119339053943342</v>
      </c>
      <c r="E29" s="173">
        <v>3.85</v>
      </c>
      <c r="F29" s="173">
        <v>2.93</v>
      </c>
      <c r="G29" s="174">
        <v>0.73</v>
      </c>
      <c r="H29" s="162">
        <v>86.23</v>
      </c>
      <c r="I29" s="162">
        <v>86.23</v>
      </c>
      <c r="J29" s="162">
        <v>86.23</v>
      </c>
      <c r="K29" s="162">
        <v>86.23</v>
      </c>
      <c r="L29" s="162">
        <v>9.31</v>
      </c>
      <c r="M29" s="162">
        <v>9.0399999999999991</v>
      </c>
      <c r="N29" s="162">
        <v>9.1</v>
      </c>
      <c r="O29" s="162">
        <v>11.56</v>
      </c>
      <c r="P29" s="160">
        <v>1.81</v>
      </c>
      <c r="Q29" s="171">
        <v>86.23</v>
      </c>
      <c r="R29" s="160">
        <v>876.94</v>
      </c>
      <c r="S29" s="171">
        <v>4.2699999999999996</v>
      </c>
      <c r="T29" s="160">
        <v>2.44</v>
      </c>
      <c r="U29" s="160">
        <v>0.45</v>
      </c>
      <c r="V29" s="160">
        <v>0.68</v>
      </c>
      <c r="W29" s="160">
        <v>4</v>
      </c>
      <c r="X29" s="159">
        <v>1.06</v>
      </c>
      <c r="Y29" s="160">
        <v>1.02</v>
      </c>
    </row>
    <row r="30" spans="1:25" x14ac:dyDescent="0.25">
      <c r="A30" s="169">
        <v>10</v>
      </c>
      <c r="B30" s="152" t="s">
        <v>37</v>
      </c>
      <c r="C30" s="160">
        <v>160</v>
      </c>
      <c r="D30" s="165">
        <v>0.21</v>
      </c>
      <c r="E30" s="173">
        <v>2.41</v>
      </c>
      <c r="F30" s="173">
        <v>9.43</v>
      </c>
      <c r="G30" s="174">
        <v>2.35</v>
      </c>
      <c r="H30" s="162">
        <v>53.85</v>
      </c>
      <c r="I30" s="162">
        <v>53.85</v>
      </c>
      <c r="J30" s="162">
        <v>53.85</v>
      </c>
      <c r="K30" s="162">
        <v>53.85</v>
      </c>
      <c r="L30" s="162">
        <v>1.81</v>
      </c>
      <c r="M30" s="162">
        <v>1.81</v>
      </c>
      <c r="N30" s="162">
        <v>1.81</v>
      </c>
      <c r="O30" s="162">
        <v>22</v>
      </c>
      <c r="P30" s="160">
        <v>1.17</v>
      </c>
      <c r="Q30" s="171">
        <v>53.85</v>
      </c>
      <c r="R30" s="160">
        <v>0.46</v>
      </c>
      <c r="S30" s="171">
        <v>2.67</v>
      </c>
      <c r="T30" s="160">
        <v>1.81</v>
      </c>
      <c r="U30" s="160">
        <v>0.34</v>
      </c>
      <c r="V30" s="160">
        <v>0.4</v>
      </c>
      <c r="W30" s="160">
        <v>5</v>
      </c>
      <c r="X30" s="159">
        <f t="shared" ref="X30:X35" si="1">U30*1.04</f>
        <v>0.35360000000000003</v>
      </c>
      <c r="Y30" s="160">
        <v>800</v>
      </c>
    </row>
    <row r="31" spans="1:25" x14ac:dyDescent="0.25">
      <c r="A31" s="169">
        <v>11</v>
      </c>
      <c r="B31" s="152" t="s">
        <v>38</v>
      </c>
      <c r="C31" s="160">
        <v>100</v>
      </c>
      <c r="D31" s="165">
        <v>0.31</v>
      </c>
      <c r="E31" s="173">
        <v>1.1299999999999999</v>
      </c>
      <c r="F31" s="173">
        <v>0.82</v>
      </c>
      <c r="G31" s="174">
        <v>0.21</v>
      </c>
      <c r="H31" s="162">
        <v>25.34</v>
      </c>
      <c r="I31" s="162">
        <v>25.34</v>
      </c>
      <c r="J31" s="162">
        <v>25.34</v>
      </c>
      <c r="K31" s="162">
        <v>25.34</v>
      </c>
      <c r="L31" s="162">
        <v>0.85</v>
      </c>
      <c r="M31" s="162">
        <v>0.85</v>
      </c>
      <c r="N31" s="162">
        <v>0.85</v>
      </c>
      <c r="O31" s="162">
        <v>6</v>
      </c>
      <c r="P31" s="160">
        <v>0.6</v>
      </c>
      <c r="Q31" s="171">
        <v>25.34</v>
      </c>
      <c r="R31" s="160">
        <v>0.22</v>
      </c>
      <c r="S31" s="171">
        <v>1.26</v>
      </c>
      <c r="T31" s="160">
        <v>0.85</v>
      </c>
      <c r="U31" s="160">
        <v>0.32</v>
      </c>
      <c r="V31" s="160">
        <v>0.32</v>
      </c>
      <c r="W31" s="160">
        <v>4</v>
      </c>
      <c r="X31" s="159">
        <f t="shared" si="1"/>
        <v>0.33280000000000004</v>
      </c>
      <c r="Y31" s="160">
        <v>800</v>
      </c>
    </row>
    <row r="32" spans="1:25" x14ac:dyDescent="0.25">
      <c r="A32" s="169">
        <v>12</v>
      </c>
      <c r="B32" s="152" t="s">
        <v>39</v>
      </c>
      <c r="C32" s="160">
        <v>180</v>
      </c>
      <c r="D32" s="165">
        <v>0.5</v>
      </c>
      <c r="E32" s="173">
        <v>3.44</v>
      </c>
      <c r="F32" s="173">
        <v>3.87</v>
      </c>
      <c r="G32" s="174">
        <v>5.5</v>
      </c>
      <c r="H32" s="162">
        <v>146.88999999999999</v>
      </c>
      <c r="I32" s="162">
        <v>146.88999999999999</v>
      </c>
      <c r="J32" s="162">
        <v>146.88999999999999</v>
      </c>
      <c r="K32" s="162">
        <v>146.88999999999999</v>
      </c>
      <c r="L32" s="162">
        <v>1.84</v>
      </c>
      <c r="M32" s="162">
        <v>1.84</v>
      </c>
      <c r="N32" s="162">
        <v>1.84</v>
      </c>
      <c r="O32" s="162">
        <v>6</v>
      </c>
      <c r="P32" s="160">
        <v>2.82</v>
      </c>
      <c r="Q32" s="171">
        <v>146.88999999999999</v>
      </c>
      <c r="R32" s="160">
        <v>1.28</v>
      </c>
      <c r="S32" s="171">
        <v>7.3</v>
      </c>
      <c r="T32" s="160">
        <v>1.84</v>
      </c>
      <c r="U32" s="160">
        <v>0.52</v>
      </c>
      <c r="V32" s="160">
        <v>0.52</v>
      </c>
      <c r="W32" s="160">
        <v>7</v>
      </c>
      <c r="X32" s="159">
        <f t="shared" si="1"/>
        <v>0.54080000000000006</v>
      </c>
      <c r="Y32" s="160">
        <v>800</v>
      </c>
    </row>
    <row r="33" spans="1:25" x14ac:dyDescent="0.25">
      <c r="A33" s="169">
        <v>13</v>
      </c>
      <c r="B33" s="152" t="s">
        <v>40</v>
      </c>
      <c r="C33" s="160">
        <v>180</v>
      </c>
      <c r="D33" s="165">
        <v>0.39</v>
      </c>
      <c r="E33" s="173">
        <v>4.67</v>
      </c>
      <c r="F33" s="173">
        <v>3.63</v>
      </c>
      <c r="G33" s="174">
        <v>0.9</v>
      </c>
      <c r="H33" s="162">
        <v>104.85</v>
      </c>
      <c r="I33" s="162">
        <v>104.85</v>
      </c>
      <c r="J33" s="162">
        <v>104.85</v>
      </c>
      <c r="K33" s="162">
        <v>104.85</v>
      </c>
      <c r="L33" s="162">
        <v>0.5</v>
      </c>
      <c r="M33" s="162">
        <v>1.72</v>
      </c>
      <c r="N33" s="162">
        <v>1.72</v>
      </c>
      <c r="O33" s="162">
        <v>6</v>
      </c>
      <c r="P33" s="160">
        <v>2.65</v>
      </c>
      <c r="Q33" s="171">
        <v>104.85</v>
      </c>
      <c r="R33" s="160">
        <v>0.9</v>
      </c>
      <c r="S33" s="171">
        <v>5.19</v>
      </c>
      <c r="T33" s="160">
        <v>1.72</v>
      </c>
      <c r="U33" s="160">
        <v>0.41</v>
      </c>
      <c r="V33" s="160">
        <v>0.41</v>
      </c>
      <c r="W33" s="160">
        <v>5</v>
      </c>
      <c r="X33" s="159">
        <f t="shared" si="1"/>
        <v>0.4264</v>
      </c>
      <c r="Y33" s="160">
        <v>65</v>
      </c>
    </row>
    <row r="34" spans="1:25" x14ac:dyDescent="0.25">
      <c r="A34" s="169">
        <v>14</v>
      </c>
      <c r="B34" s="152" t="s">
        <v>41</v>
      </c>
      <c r="C34" s="160">
        <v>180</v>
      </c>
      <c r="D34" s="165">
        <v>0.33</v>
      </c>
      <c r="E34" s="173">
        <v>4.3499999999999996</v>
      </c>
      <c r="F34" s="173">
        <v>2.61</v>
      </c>
      <c r="G34" s="174">
        <v>0.64</v>
      </c>
      <c r="H34" s="162">
        <v>99.2</v>
      </c>
      <c r="I34" s="162">
        <v>99.2</v>
      </c>
      <c r="J34" s="162">
        <v>99.2</v>
      </c>
      <c r="K34" s="162">
        <v>99.2</v>
      </c>
      <c r="L34" s="162">
        <v>1.24</v>
      </c>
      <c r="M34" s="162">
        <v>1.24</v>
      </c>
      <c r="N34" s="162">
        <v>1.24</v>
      </c>
      <c r="O34" s="162">
        <v>6</v>
      </c>
      <c r="P34" s="160">
        <v>1.9</v>
      </c>
      <c r="Q34" s="171">
        <v>99.2</v>
      </c>
      <c r="R34" s="160">
        <v>0.85</v>
      </c>
      <c r="S34" s="171">
        <v>4.8899999999999997</v>
      </c>
      <c r="T34" s="160">
        <v>1.24</v>
      </c>
      <c r="U34" s="160">
        <v>0.6</v>
      </c>
      <c r="V34" s="160">
        <v>0.6</v>
      </c>
      <c r="W34" s="160">
        <v>5</v>
      </c>
      <c r="X34" s="159">
        <f t="shared" si="1"/>
        <v>0.624</v>
      </c>
      <c r="Y34" s="160">
        <v>800</v>
      </c>
    </row>
    <row r="35" spans="1:25" x14ac:dyDescent="0.25">
      <c r="A35" s="169">
        <v>15</v>
      </c>
      <c r="B35" s="152" t="s">
        <v>42</v>
      </c>
      <c r="C35" s="160">
        <v>140</v>
      </c>
      <c r="D35" s="165">
        <v>7.2999999999999995E-2</v>
      </c>
      <c r="E35" s="173">
        <v>1.29</v>
      </c>
      <c r="F35" s="173">
        <v>5.12</v>
      </c>
      <c r="G35" s="174">
        <v>1.28</v>
      </c>
      <c r="H35" s="162">
        <v>28.71</v>
      </c>
      <c r="I35" s="162">
        <v>28.71</v>
      </c>
      <c r="J35" s="162">
        <v>28.71</v>
      </c>
      <c r="K35" s="162">
        <v>28.71</v>
      </c>
      <c r="L35" s="162">
        <v>43</v>
      </c>
      <c r="M35" s="162">
        <v>65</v>
      </c>
      <c r="N35" s="162">
        <v>105</v>
      </c>
      <c r="O35" s="162">
        <v>6</v>
      </c>
      <c r="P35" s="160">
        <v>3.44</v>
      </c>
      <c r="Q35" s="171">
        <v>28.71</v>
      </c>
      <c r="R35" s="160">
        <v>0.25</v>
      </c>
      <c r="S35" s="171">
        <v>1.43</v>
      </c>
      <c r="T35" s="160">
        <v>0.48</v>
      </c>
      <c r="U35" s="160">
        <v>0.7</v>
      </c>
      <c r="V35" s="160">
        <v>0.7</v>
      </c>
      <c r="W35" s="160">
        <v>6</v>
      </c>
      <c r="X35" s="159">
        <f t="shared" si="1"/>
        <v>0.72799999999999998</v>
      </c>
      <c r="Y35" s="160">
        <v>1300</v>
      </c>
    </row>
    <row r="36" spans="1:25" x14ac:dyDescent="0.25">
      <c r="A36" s="169">
        <v>16</v>
      </c>
      <c r="B36" s="152" t="s">
        <v>43</v>
      </c>
      <c r="C36" s="196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8"/>
    </row>
    <row r="37" spans="1:25" x14ac:dyDescent="0.25">
      <c r="A37" s="169"/>
      <c r="B37" s="152" t="s">
        <v>44</v>
      </c>
      <c r="C37" s="160">
        <v>180</v>
      </c>
      <c r="D37" s="165">
        <f>'[1]ИЖС 2020'!$O$15</f>
        <v>8.3076326879176821E-2</v>
      </c>
      <c r="E37" s="173">
        <v>2.67</v>
      </c>
      <c r="F37" s="173">
        <v>2.17</v>
      </c>
      <c r="G37" s="174">
        <v>0.54</v>
      </c>
      <c r="H37" s="160">
        <v>60.45</v>
      </c>
      <c r="I37" s="160">
        <v>60.45</v>
      </c>
      <c r="J37" s="171">
        <v>60.45</v>
      </c>
      <c r="K37" s="162">
        <v>60.45</v>
      </c>
      <c r="L37" s="162">
        <v>0.87</v>
      </c>
      <c r="M37" s="162">
        <v>0.87</v>
      </c>
      <c r="N37" s="162">
        <v>0.87</v>
      </c>
      <c r="O37" s="162">
        <v>6</v>
      </c>
      <c r="P37" s="160">
        <v>1.34</v>
      </c>
      <c r="Q37" s="171">
        <v>60.45</v>
      </c>
      <c r="R37" s="160">
        <v>605.80999999999995</v>
      </c>
      <c r="S37" s="171">
        <v>2.81</v>
      </c>
      <c r="T37" s="162">
        <v>0.87</v>
      </c>
      <c r="U37" s="160">
        <v>0.8</v>
      </c>
      <c r="V37" s="163">
        <v>0.23</v>
      </c>
      <c r="W37" s="160">
        <v>5</v>
      </c>
      <c r="X37" s="159">
        <v>0.01</v>
      </c>
      <c r="Y37" s="160">
        <v>800</v>
      </c>
    </row>
    <row r="38" spans="1:25" x14ac:dyDescent="0.25">
      <c r="A38" s="169"/>
      <c r="B38" s="152" t="s">
        <v>45</v>
      </c>
      <c r="C38" s="160">
        <v>180</v>
      </c>
      <c r="D38" s="165">
        <f>'[1]ИЖС 2020'!$O$22</f>
        <v>0.27300000000000002</v>
      </c>
      <c r="E38" s="173">
        <v>2.67</v>
      </c>
      <c r="F38" s="173">
        <v>2.17</v>
      </c>
      <c r="G38" s="174">
        <v>0.54</v>
      </c>
      <c r="H38" s="160">
        <v>60.45</v>
      </c>
      <c r="I38" s="160">
        <v>60.45</v>
      </c>
      <c r="J38" s="171">
        <v>60.45</v>
      </c>
      <c r="K38" s="162">
        <v>60.45</v>
      </c>
      <c r="L38" s="162">
        <v>0.87</v>
      </c>
      <c r="M38" s="162">
        <v>0.87</v>
      </c>
      <c r="N38" s="162">
        <v>0.87</v>
      </c>
      <c r="O38" s="162">
        <v>6</v>
      </c>
      <c r="P38" s="160">
        <v>1.34</v>
      </c>
      <c r="Q38" s="171">
        <v>60.45</v>
      </c>
      <c r="R38" s="160">
        <v>605.80999999999995</v>
      </c>
      <c r="S38" s="171">
        <v>2.81</v>
      </c>
      <c r="T38" s="162">
        <v>0.87</v>
      </c>
      <c r="U38" s="160">
        <v>0.8</v>
      </c>
      <c r="V38" s="163">
        <v>0.54</v>
      </c>
      <c r="W38" s="160">
        <v>5</v>
      </c>
      <c r="X38" s="159">
        <v>0.01</v>
      </c>
      <c r="Y38" s="160">
        <v>800</v>
      </c>
    </row>
    <row r="39" spans="1:25" x14ac:dyDescent="0.25">
      <c r="A39" s="169">
        <v>17</v>
      </c>
      <c r="B39" s="152" t="s">
        <v>46</v>
      </c>
      <c r="C39" s="160">
        <v>180</v>
      </c>
      <c r="D39" s="165">
        <f>'[1]лпх сегмент'!$P$77</f>
        <v>0.12152821989528792</v>
      </c>
      <c r="E39" s="173">
        <v>4.04</v>
      </c>
      <c r="F39" s="173">
        <v>2.41</v>
      </c>
      <c r="G39" s="174">
        <v>0.6</v>
      </c>
      <c r="H39" s="160">
        <v>90.49</v>
      </c>
      <c r="I39" s="160">
        <v>90.49</v>
      </c>
      <c r="J39" s="171">
        <v>90.49</v>
      </c>
      <c r="K39" s="162">
        <v>90.49</v>
      </c>
      <c r="L39" s="162">
        <v>0.96</v>
      </c>
      <c r="M39" s="162">
        <v>0.96</v>
      </c>
      <c r="N39" s="162">
        <v>0.96</v>
      </c>
      <c r="O39" s="162">
        <v>6</v>
      </c>
      <c r="P39" s="160">
        <v>1.76</v>
      </c>
      <c r="Q39" s="171">
        <v>90.49</v>
      </c>
      <c r="R39" s="160">
        <v>0.78</v>
      </c>
      <c r="S39" s="171">
        <v>4.49</v>
      </c>
      <c r="T39" s="162">
        <v>3.05</v>
      </c>
      <c r="U39" s="160">
        <v>0.36</v>
      </c>
      <c r="V39" s="160">
        <v>0.8</v>
      </c>
      <c r="W39" s="176">
        <v>6</v>
      </c>
      <c r="X39" s="159">
        <f t="shared" ref="X39:X55" si="2">U39*1.04</f>
        <v>0.37440000000000001</v>
      </c>
      <c r="Y39" s="160">
        <v>800</v>
      </c>
    </row>
    <row r="40" spans="1:25" x14ac:dyDescent="0.25">
      <c r="A40" s="169">
        <v>18</v>
      </c>
      <c r="B40" s="152" t="s">
        <v>47</v>
      </c>
      <c r="C40" s="160">
        <v>150</v>
      </c>
      <c r="D40" s="165">
        <v>0.13500000000000001</v>
      </c>
      <c r="E40" s="173">
        <v>1.68</v>
      </c>
      <c r="F40" s="173">
        <v>1.1000000000000001</v>
      </c>
      <c r="G40" s="174">
        <v>0.27</v>
      </c>
      <c r="H40" s="160">
        <v>38.299999999999997</v>
      </c>
      <c r="I40" s="160">
        <v>38.299999999999997</v>
      </c>
      <c r="J40" s="171">
        <v>38.299999999999997</v>
      </c>
      <c r="K40" s="162">
        <v>38.299999999999997</v>
      </c>
      <c r="L40" s="162">
        <v>630</v>
      </c>
      <c r="M40" s="162">
        <v>40</v>
      </c>
      <c r="N40" s="162">
        <v>40</v>
      </c>
      <c r="O40" s="162">
        <v>22</v>
      </c>
      <c r="P40" s="160">
        <v>24.19</v>
      </c>
      <c r="Q40" s="171">
        <v>38.299999999999997</v>
      </c>
      <c r="R40" s="160">
        <v>0.32</v>
      </c>
      <c r="S40" s="171">
        <v>1.89</v>
      </c>
      <c r="T40" s="162">
        <v>0.52</v>
      </c>
      <c r="U40" s="160">
        <v>0.5</v>
      </c>
      <c r="V40" s="160">
        <v>0.2</v>
      </c>
      <c r="W40" s="176">
        <v>5</v>
      </c>
      <c r="X40" s="159">
        <f t="shared" si="2"/>
        <v>0.52</v>
      </c>
      <c r="Y40" s="160">
        <v>800</v>
      </c>
    </row>
    <row r="41" spans="1:25" x14ac:dyDescent="0.25">
      <c r="A41" s="169">
        <v>19</v>
      </c>
      <c r="B41" s="152" t="s">
        <v>48</v>
      </c>
      <c r="C41" s="160">
        <v>110</v>
      </c>
      <c r="D41" s="165">
        <v>0.16</v>
      </c>
      <c r="E41" s="173">
        <v>1.77</v>
      </c>
      <c r="F41" s="173">
        <v>1.45</v>
      </c>
      <c r="G41" s="174">
        <v>0.35</v>
      </c>
      <c r="H41" s="160">
        <v>39.630000000000003</v>
      </c>
      <c r="I41" s="160">
        <v>39.630000000000003</v>
      </c>
      <c r="J41" s="171">
        <v>39.630000000000003</v>
      </c>
      <c r="K41" s="162">
        <v>39.630000000000003</v>
      </c>
      <c r="L41" s="162">
        <v>1.66</v>
      </c>
      <c r="M41" s="162">
        <v>1.66</v>
      </c>
      <c r="N41" s="162">
        <v>1.66</v>
      </c>
      <c r="O41" s="162">
        <v>22</v>
      </c>
      <c r="P41" s="160">
        <v>1.06</v>
      </c>
      <c r="Q41" s="171">
        <v>39.630000000000003</v>
      </c>
      <c r="R41" s="160">
        <v>0.34</v>
      </c>
      <c r="S41" s="171">
        <v>1.96</v>
      </c>
      <c r="T41" s="162">
        <v>1.66</v>
      </c>
      <c r="U41" s="160">
        <v>0.5</v>
      </c>
      <c r="V41" s="160">
        <v>0.5</v>
      </c>
      <c r="W41" s="176">
        <v>5</v>
      </c>
      <c r="X41" s="159">
        <f t="shared" si="2"/>
        <v>0.52</v>
      </c>
      <c r="Y41" s="160">
        <v>50</v>
      </c>
    </row>
    <row r="42" spans="1:25" x14ac:dyDescent="0.25">
      <c r="A42" s="169">
        <v>20</v>
      </c>
      <c r="B42" s="152" t="s">
        <v>49</v>
      </c>
      <c r="C42" s="160">
        <v>180</v>
      </c>
      <c r="D42" s="165">
        <v>0.36</v>
      </c>
      <c r="E42" s="173">
        <v>4.33</v>
      </c>
      <c r="F42" s="173">
        <v>17.690000000000001</v>
      </c>
      <c r="G42" s="174">
        <v>4.43</v>
      </c>
      <c r="H42" s="160">
        <v>99.43</v>
      </c>
      <c r="I42" s="160">
        <v>99.43</v>
      </c>
      <c r="J42" s="171">
        <v>99.43</v>
      </c>
      <c r="K42" s="162">
        <v>99.43</v>
      </c>
      <c r="L42" s="162">
        <v>45</v>
      </c>
      <c r="M42" s="162">
        <v>124</v>
      </c>
      <c r="N42" s="162">
        <v>124</v>
      </c>
      <c r="O42" s="162">
        <v>6</v>
      </c>
      <c r="P42" s="160">
        <v>47.66</v>
      </c>
      <c r="Q42" s="171">
        <v>99.43</v>
      </c>
      <c r="R42" s="160">
        <v>0.85</v>
      </c>
      <c r="S42" s="171">
        <v>4.91</v>
      </c>
      <c r="T42" s="162">
        <v>1.33</v>
      </c>
      <c r="U42" s="160">
        <v>0.9</v>
      </c>
      <c r="V42" s="160">
        <v>0.9</v>
      </c>
      <c r="W42" s="176">
        <v>8</v>
      </c>
      <c r="X42" s="159">
        <f t="shared" si="2"/>
        <v>0.93600000000000005</v>
      </c>
      <c r="Y42" s="160">
        <v>800</v>
      </c>
    </row>
    <row r="43" spans="1:25" x14ac:dyDescent="0.25">
      <c r="A43" s="169">
        <v>21</v>
      </c>
      <c r="B43" s="152" t="s">
        <v>50</v>
      </c>
      <c r="C43" s="160">
        <v>140</v>
      </c>
      <c r="D43" s="165">
        <f>'[1]лпх сегмент'!$P$65</f>
        <v>5.4101614489687984E-2</v>
      </c>
      <c r="E43" s="173">
        <v>1.07</v>
      </c>
      <c r="F43" s="173">
        <v>1.06</v>
      </c>
      <c r="G43" s="174">
        <v>1.06</v>
      </c>
      <c r="H43" s="160">
        <v>23.84</v>
      </c>
      <c r="I43" s="160">
        <v>23.84</v>
      </c>
      <c r="J43" s="171">
        <v>23.84</v>
      </c>
      <c r="K43" s="162">
        <v>23.84</v>
      </c>
      <c r="L43" s="162">
        <v>0.77</v>
      </c>
      <c r="M43" s="162">
        <v>0.77</v>
      </c>
      <c r="N43" s="162">
        <v>0.77</v>
      </c>
      <c r="O43" s="162">
        <v>6</v>
      </c>
      <c r="P43" s="160">
        <v>1.18</v>
      </c>
      <c r="Q43" s="171">
        <v>23.84</v>
      </c>
      <c r="R43" s="160">
        <v>0.2</v>
      </c>
      <c r="S43" s="171">
        <v>1.18</v>
      </c>
      <c r="T43" s="162">
        <v>0.77</v>
      </c>
      <c r="U43" s="160">
        <v>0.14000000000000001</v>
      </c>
      <c r="V43" s="160">
        <v>0.16</v>
      </c>
      <c r="W43" s="176">
        <v>5</v>
      </c>
      <c r="X43" s="159">
        <f t="shared" si="2"/>
        <v>0.14560000000000001</v>
      </c>
      <c r="Y43" s="160">
        <v>800</v>
      </c>
    </row>
    <row r="44" spans="1:25" x14ac:dyDescent="0.25">
      <c r="A44" s="169">
        <v>22</v>
      </c>
      <c r="B44" s="152" t="s">
        <v>51</v>
      </c>
      <c r="C44" s="160">
        <v>130</v>
      </c>
      <c r="D44" s="165">
        <f>'[1]лпх сегмент'!$P$60</f>
        <v>6.3200000000000006E-2</v>
      </c>
      <c r="E44" s="173">
        <v>1.41</v>
      </c>
      <c r="F44" s="173">
        <v>0.75</v>
      </c>
      <c r="G44" s="174">
        <v>0.19</v>
      </c>
      <c r="H44" s="160">
        <v>28.71</v>
      </c>
      <c r="I44" s="160">
        <v>28.71</v>
      </c>
      <c r="J44" s="171">
        <v>28.71</v>
      </c>
      <c r="K44" s="162">
        <v>28.71</v>
      </c>
      <c r="L44" s="162">
        <v>0.48</v>
      </c>
      <c r="M44" s="162">
        <v>0.48</v>
      </c>
      <c r="N44" s="162">
        <v>0.48</v>
      </c>
      <c r="O44" s="162">
        <v>6</v>
      </c>
      <c r="P44" s="160">
        <v>3.44</v>
      </c>
      <c r="Q44" s="171">
        <v>28.71</v>
      </c>
      <c r="R44" s="160">
        <v>0.25</v>
      </c>
      <c r="S44" s="171">
        <v>1.43</v>
      </c>
      <c r="T44" s="162">
        <v>0.48</v>
      </c>
      <c r="U44" s="160">
        <v>0.5</v>
      </c>
      <c r="V44" s="160">
        <v>0.5</v>
      </c>
      <c r="W44" s="176">
        <v>5</v>
      </c>
      <c r="X44" s="159">
        <f t="shared" si="2"/>
        <v>0.52</v>
      </c>
      <c r="Y44" s="160">
        <v>800</v>
      </c>
    </row>
    <row r="45" spans="1:25" x14ac:dyDescent="0.25">
      <c r="A45" s="169">
        <v>23</v>
      </c>
      <c r="B45" s="152" t="s">
        <v>52</v>
      </c>
      <c r="C45" s="160">
        <v>180</v>
      </c>
      <c r="D45" s="165">
        <v>0.19</v>
      </c>
      <c r="E45" s="173">
        <v>2.58</v>
      </c>
      <c r="F45" s="173">
        <v>3.87</v>
      </c>
      <c r="G45" s="174">
        <v>5.5</v>
      </c>
      <c r="H45" s="160">
        <v>78</v>
      </c>
      <c r="I45" s="160">
        <v>78</v>
      </c>
      <c r="J45" s="171">
        <v>78</v>
      </c>
      <c r="K45" s="162">
        <v>78</v>
      </c>
      <c r="L45" s="162">
        <v>1.05</v>
      </c>
      <c r="M45" s="162">
        <v>1.05</v>
      </c>
      <c r="N45" s="162">
        <v>1.05</v>
      </c>
      <c r="O45" s="162">
        <v>6</v>
      </c>
      <c r="P45" s="160">
        <v>1.62</v>
      </c>
      <c r="Q45" s="171">
        <v>78</v>
      </c>
      <c r="R45" s="160">
        <v>0.69</v>
      </c>
      <c r="S45" s="171">
        <v>3.92</v>
      </c>
      <c r="T45" s="162">
        <v>1.05</v>
      </c>
      <c r="U45" s="160">
        <v>0.9</v>
      </c>
      <c r="V45" s="160">
        <v>0.9</v>
      </c>
      <c r="W45" s="176">
        <v>9</v>
      </c>
      <c r="X45" s="159">
        <f t="shared" si="2"/>
        <v>0.93600000000000005</v>
      </c>
      <c r="Y45" s="160">
        <v>800</v>
      </c>
    </row>
    <row r="46" spans="1:25" x14ac:dyDescent="0.25">
      <c r="A46" s="169">
        <v>24</v>
      </c>
      <c r="B46" s="152" t="s">
        <v>53</v>
      </c>
      <c r="C46" s="160">
        <v>170</v>
      </c>
      <c r="D46" s="165">
        <v>0.24</v>
      </c>
      <c r="E46" s="173">
        <v>1.19</v>
      </c>
      <c r="F46" s="173">
        <v>13.44</v>
      </c>
      <c r="G46" s="174">
        <v>3.34</v>
      </c>
      <c r="H46" s="160">
        <v>75.39</v>
      </c>
      <c r="I46" s="160">
        <v>75.39</v>
      </c>
      <c r="J46" s="171">
        <v>75.39</v>
      </c>
      <c r="K46" s="162">
        <v>75.39</v>
      </c>
      <c r="L46" s="162">
        <v>0.9</v>
      </c>
      <c r="M46" s="162">
        <v>0.9</v>
      </c>
      <c r="N46" s="162">
        <v>0.9</v>
      </c>
      <c r="O46" s="162">
        <v>6</v>
      </c>
      <c r="P46" s="160">
        <v>2.02</v>
      </c>
      <c r="Q46" s="171">
        <v>75.39</v>
      </c>
      <c r="R46" s="160">
        <v>0.64</v>
      </c>
      <c r="S46" s="171">
        <v>3.72</v>
      </c>
      <c r="T46" s="162">
        <v>0.9</v>
      </c>
      <c r="U46" s="160">
        <v>0.77</v>
      </c>
      <c r="V46" s="160">
        <v>0.77</v>
      </c>
      <c r="W46" s="176">
        <v>5</v>
      </c>
      <c r="X46" s="159">
        <f t="shared" si="2"/>
        <v>0.80080000000000007</v>
      </c>
      <c r="Y46" s="160">
        <v>800</v>
      </c>
    </row>
    <row r="47" spans="1:25" x14ac:dyDescent="0.25">
      <c r="A47" s="169">
        <v>25</v>
      </c>
      <c r="B47" s="152" t="s">
        <v>54</v>
      </c>
      <c r="C47" s="160">
        <v>180</v>
      </c>
      <c r="D47" s="165">
        <v>0.23</v>
      </c>
      <c r="E47" s="173">
        <v>4.42</v>
      </c>
      <c r="F47" s="173">
        <v>17.5</v>
      </c>
      <c r="G47" s="174">
        <v>4.37</v>
      </c>
      <c r="H47" s="160">
        <v>98.34</v>
      </c>
      <c r="I47" s="160">
        <v>98.34</v>
      </c>
      <c r="J47" s="171">
        <v>98.34</v>
      </c>
      <c r="K47" s="162">
        <v>98.34</v>
      </c>
      <c r="L47" s="162">
        <v>3.3</v>
      </c>
      <c r="M47" s="162">
        <v>3.3</v>
      </c>
      <c r="N47" s="162">
        <v>3.3</v>
      </c>
      <c r="O47" s="162">
        <v>6</v>
      </c>
      <c r="P47" s="160">
        <v>1.34</v>
      </c>
      <c r="Q47" s="171">
        <v>98.34</v>
      </c>
      <c r="R47" s="160">
        <v>0.85</v>
      </c>
      <c r="S47" s="171">
        <v>0.09</v>
      </c>
      <c r="T47" s="162">
        <v>3.3</v>
      </c>
      <c r="U47" s="160">
        <v>0.48</v>
      </c>
      <c r="V47" s="160">
        <v>0.48</v>
      </c>
      <c r="W47" s="176">
        <v>5.34</v>
      </c>
      <c r="X47" s="159">
        <f t="shared" si="2"/>
        <v>0.49919999999999998</v>
      </c>
      <c r="Y47" s="160">
        <v>800</v>
      </c>
    </row>
    <row r="48" spans="1:25" x14ac:dyDescent="0.25">
      <c r="A48" s="169">
        <v>27</v>
      </c>
      <c r="B48" s="152" t="s">
        <v>55</v>
      </c>
      <c r="C48" s="160">
        <v>105</v>
      </c>
      <c r="D48" s="177">
        <v>0.17</v>
      </c>
      <c r="E48" s="173">
        <v>3.25</v>
      </c>
      <c r="F48" s="173">
        <v>12.93</v>
      </c>
      <c r="G48" s="174">
        <v>3.23</v>
      </c>
      <c r="H48" s="160">
        <v>72.489999999999995</v>
      </c>
      <c r="I48" s="160">
        <v>72.489999999999995</v>
      </c>
      <c r="J48" s="171">
        <v>72.489999999999995</v>
      </c>
      <c r="K48" s="162">
        <v>72.489999999999995</v>
      </c>
      <c r="L48" s="162">
        <v>2.4300000000000002</v>
      </c>
      <c r="M48" s="162">
        <v>2.4300000000000002</v>
      </c>
      <c r="N48" s="162">
        <v>2.4300000000000002</v>
      </c>
      <c r="O48" s="162">
        <v>6</v>
      </c>
      <c r="P48" s="160">
        <v>1.1100000000000001</v>
      </c>
      <c r="Q48" s="171">
        <v>72.489999999999995</v>
      </c>
      <c r="R48" s="160">
        <v>164.89</v>
      </c>
      <c r="S48" s="171">
        <v>3.6</v>
      </c>
      <c r="T48" s="162">
        <v>2.4300000000000002</v>
      </c>
      <c r="U48" s="178">
        <v>0.43</v>
      </c>
      <c r="V48" s="178">
        <v>0.43</v>
      </c>
      <c r="W48" s="176">
        <v>5</v>
      </c>
      <c r="X48" s="159">
        <f t="shared" si="2"/>
        <v>0.44719999999999999</v>
      </c>
      <c r="Y48" s="160">
        <v>800</v>
      </c>
    </row>
    <row r="49" spans="1:25" x14ac:dyDescent="0.25">
      <c r="A49" s="169">
        <v>28</v>
      </c>
      <c r="B49" s="152" t="s">
        <v>56</v>
      </c>
      <c r="C49" s="160">
        <v>130</v>
      </c>
      <c r="D49" s="165">
        <v>0.31</v>
      </c>
      <c r="E49" s="173">
        <v>0.88</v>
      </c>
      <c r="F49" s="173">
        <v>0.62</v>
      </c>
      <c r="G49" s="174">
        <v>0.16</v>
      </c>
      <c r="H49" s="160">
        <v>19.88</v>
      </c>
      <c r="I49" s="160">
        <v>19.88</v>
      </c>
      <c r="J49" s="171">
        <v>19.88</v>
      </c>
      <c r="K49" s="162">
        <v>19.88</v>
      </c>
      <c r="L49" s="162">
        <v>0.66</v>
      </c>
      <c r="M49" s="162">
        <v>0.66</v>
      </c>
      <c r="N49" s="162">
        <v>0.66</v>
      </c>
      <c r="O49" s="162">
        <v>6</v>
      </c>
      <c r="P49" s="160">
        <v>0.45</v>
      </c>
      <c r="Q49" s="171">
        <v>19.88</v>
      </c>
      <c r="R49" s="160">
        <v>0.17</v>
      </c>
      <c r="S49" s="171">
        <v>0.98</v>
      </c>
      <c r="T49" s="162">
        <v>0.66</v>
      </c>
      <c r="U49" s="160">
        <v>0.4</v>
      </c>
      <c r="V49" s="160">
        <v>0.4</v>
      </c>
      <c r="W49" s="176">
        <v>5</v>
      </c>
      <c r="X49" s="159">
        <f t="shared" si="2"/>
        <v>0.41600000000000004</v>
      </c>
      <c r="Y49" s="160">
        <v>800</v>
      </c>
    </row>
    <row r="50" spans="1:25" x14ac:dyDescent="0.25">
      <c r="A50" s="169">
        <v>29</v>
      </c>
      <c r="B50" s="152" t="s">
        <v>57</v>
      </c>
      <c r="C50" s="160">
        <v>180</v>
      </c>
      <c r="D50" s="165">
        <v>0.25</v>
      </c>
      <c r="E50" s="173">
        <v>3.54</v>
      </c>
      <c r="F50" s="173">
        <v>3.63</v>
      </c>
      <c r="G50" s="174">
        <v>3.63</v>
      </c>
      <c r="H50" s="160">
        <v>81.92</v>
      </c>
      <c r="I50" s="160">
        <v>81.92</v>
      </c>
      <c r="J50" s="171">
        <v>81.92</v>
      </c>
      <c r="K50" s="162">
        <v>81.92</v>
      </c>
      <c r="L50" s="162">
        <v>0.91</v>
      </c>
      <c r="M50" s="162">
        <v>0.91</v>
      </c>
      <c r="N50" s="162">
        <v>0.91</v>
      </c>
      <c r="O50" s="162">
        <v>6</v>
      </c>
      <c r="P50" s="160">
        <v>1.45</v>
      </c>
      <c r="Q50" s="171">
        <v>81.92</v>
      </c>
      <c r="R50" s="160">
        <v>0.71</v>
      </c>
      <c r="S50" s="171">
        <v>4.03</v>
      </c>
      <c r="T50" s="162">
        <v>0.91</v>
      </c>
      <c r="U50" s="160">
        <v>0.8</v>
      </c>
      <c r="V50" s="160">
        <v>0.8</v>
      </c>
      <c r="W50" s="176">
        <v>5</v>
      </c>
      <c r="X50" s="159">
        <f t="shared" si="2"/>
        <v>0.83200000000000007</v>
      </c>
      <c r="Y50" s="160">
        <v>800</v>
      </c>
    </row>
    <row r="51" spans="1:25" x14ac:dyDescent="0.25">
      <c r="A51" s="169">
        <v>30</v>
      </c>
      <c r="B51" s="152" t="s">
        <v>58</v>
      </c>
      <c r="C51" s="160" t="s">
        <v>85</v>
      </c>
      <c r="D51" s="165">
        <v>0.38</v>
      </c>
      <c r="E51" s="173">
        <v>2.14</v>
      </c>
      <c r="F51" s="173">
        <v>8.41</v>
      </c>
      <c r="G51" s="174">
        <v>2.1</v>
      </c>
      <c r="H51" s="160">
        <v>47.2</v>
      </c>
      <c r="I51" s="160">
        <v>47.2</v>
      </c>
      <c r="J51" s="171">
        <v>47.2</v>
      </c>
      <c r="K51" s="162">
        <v>47.2</v>
      </c>
      <c r="L51" s="162">
        <v>1.59</v>
      </c>
      <c r="M51" s="162">
        <v>1.59</v>
      </c>
      <c r="N51" s="162">
        <v>1.59</v>
      </c>
      <c r="O51" s="162">
        <v>6</v>
      </c>
      <c r="P51" s="160">
        <v>1.27</v>
      </c>
      <c r="Q51" s="171">
        <v>47.2</v>
      </c>
      <c r="R51" s="160">
        <v>0.4</v>
      </c>
      <c r="S51" s="171">
        <v>0.8</v>
      </c>
      <c r="T51" s="162">
        <v>1.59</v>
      </c>
      <c r="U51" s="160">
        <v>0.6</v>
      </c>
      <c r="V51" s="160">
        <v>0.6</v>
      </c>
      <c r="W51" s="176">
        <v>5</v>
      </c>
      <c r="X51" s="159">
        <f t="shared" si="2"/>
        <v>0.624</v>
      </c>
      <c r="Y51" s="160">
        <v>800</v>
      </c>
    </row>
    <row r="52" spans="1:25" x14ac:dyDescent="0.25">
      <c r="A52" s="169">
        <v>31</v>
      </c>
      <c r="B52" s="152" t="s">
        <v>59</v>
      </c>
      <c r="C52" s="160">
        <v>110</v>
      </c>
      <c r="D52" s="165">
        <v>0.18</v>
      </c>
      <c r="E52" s="173">
        <v>2.73</v>
      </c>
      <c r="F52" s="173">
        <v>1.61</v>
      </c>
      <c r="G52" s="174">
        <v>0.4</v>
      </c>
      <c r="H52" s="160">
        <v>166.9</v>
      </c>
      <c r="I52" s="160">
        <v>121.8</v>
      </c>
      <c r="J52" s="171">
        <v>140</v>
      </c>
      <c r="K52" s="162">
        <v>121.8</v>
      </c>
      <c r="L52" s="162">
        <v>2.06</v>
      </c>
      <c r="M52" s="162">
        <v>2.06</v>
      </c>
      <c r="N52" s="162">
        <v>2.06</v>
      </c>
      <c r="O52" s="162">
        <v>6</v>
      </c>
      <c r="P52" s="160">
        <v>1.17</v>
      </c>
      <c r="Q52" s="171">
        <v>40.799999999999997</v>
      </c>
      <c r="R52" s="160">
        <v>0.53</v>
      </c>
      <c r="S52" s="171">
        <v>3.03</v>
      </c>
      <c r="T52" s="162">
        <v>2.06</v>
      </c>
      <c r="U52" s="160">
        <v>0.35</v>
      </c>
      <c r="V52" s="160">
        <v>1.34</v>
      </c>
      <c r="W52" s="176">
        <v>5</v>
      </c>
      <c r="X52" s="159">
        <f t="shared" si="2"/>
        <v>0.36399999999999999</v>
      </c>
      <c r="Y52" s="160">
        <v>800</v>
      </c>
    </row>
    <row r="53" spans="1:25" x14ac:dyDescent="0.25">
      <c r="A53" s="169">
        <v>32</v>
      </c>
      <c r="B53" s="152" t="s">
        <v>60</v>
      </c>
      <c r="C53" s="160">
        <v>105</v>
      </c>
      <c r="D53" s="165">
        <f>'[1]лпх сегмент'!$P$58</f>
        <v>0.50800000000000001</v>
      </c>
      <c r="E53" s="173">
        <v>3.06</v>
      </c>
      <c r="F53" s="173">
        <v>1.57</v>
      </c>
      <c r="G53" s="174">
        <v>0.38</v>
      </c>
      <c r="H53" s="160">
        <v>68.42</v>
      </c>
      <c r="I53" s="160">
        <v>68.42</v>
      </c>
      <c r="J53" s="171">
        <v>68.42</v>
      </c>
      <c r="K53" s="162">
        <v>68.42</v>
      </c>
      <c r="L53" s="162">
        <v>2.29</v>
      </c>
      <c r="M53" s="162">
        <v>2.29</v>
      </c>
      <c r="N53" s="162">
        <v>2.29</v>
      </c>
      <c r="O53" s="162">
        <v>6</v>
      </c>
      <c r="P53" s="160">
        <v>0.57999999999999996</v>
      </c>
      <c r="Q53" s="171">
        <v>68.42</v>
      </c>
      <c r="R53" s="160">
        <v>324.29000000000002</v>
      </c>
      <c r="S53" s="171">
        <v>3.39</v>
      </c>
      <c r="T53" s="162">
        <v>2.29</v>
      </c>
      <c r="U53" s="160">
        <v>0.53</v>
      </c>
      <c r="V53" s="160">
        <v>0.53</v>
      </c>
      <c r="W53" s="176">
        <v>6</v>
      </c>
      <c r="X53" s="159">
        <f t="shared" si="2"/>
        <v>0.55120000000000002</v>
      </c>
      <c r="Y53" s="160">
        <v>40</v>
      </c>
    </row>
    <row r="54" spans="1:25" x14ac:dyDescent="0.25">
      <c r="A54" s="169">
        <v>33</v>
      </c>
      <c r="B54" s="152" t="s">
        <v>61</v>
      </c>
      <c r="C54" s="160" t="s">
        <v>85</v>
      </c>
      <c r="D54" s="165">
        <v>0.18</v>
      </c>
      <c r="E54" s="173">
        <v>2.95</v>
      </c>
      <c r="F54" s="173">
        <v>11.91</v>
      </c>
      <c r="G54" s="174">
        <v>2.97</v>
      </c>
      <c r="H54" s="160">
        <v>33.85</v>
      </c>
      <c r="I54" s="160">
        <v>33.85</v>
      </c>
      <c r="J54" s="171">
        <v>33.85</v>
      </c>
      <c r="K54" s="162">
        <v>33.85</v>
      </c>
      <c r="L54" s="162">
        <v>2.2400000000000002</v>
      </c>
      <c r="M54" s="162">
        <v>2.2400000000000002</v>
      </c>
      <c r="N54" s="162">
        <v>2.2400000000000002</v>
      </c>
      <c r="O54" s="162">
        <v>6</v>
      </c>
      <c r="P54" s="160">
        <v>1.79</v>
      </c>
      <c r="Q54" s="171">
        <v>33.85</v>
      </c>
      <c r="R54" s="160">
        <v>0.56999999999999995</v>
      </c>
      <c r="S54" s="171">
        <v>3.29</v>
      </c>
      <c r="T54" s="162">
        <v>2.2400000000000002</v>
      </c>
      <c r="U54" s="160">
        <v>0.53</v>
      </c>
      <c r="V54" s="160">
        <v>0.53</v>
      </c>
      <c r="W54" s="176">
        <v>5</v>
      </c>
      <c r="X54" s="159">
        <f t="shared" si="2"/>
        <v>0.55120000000000002</v>
      </c>
      <c r="Y54" s="160">
        <v>800</v>
      </c>
    </row>
    <row r="55" spans="1:25" ht="28.5" x14ac:dyDescent="0.25">
      <c r="A55" s="169">
        <v>34</v>
      </c>
      <c r="B55" s="175" t="s">
        <v>62</v>
      </c>
      <c r="C55" s="160">
        <v>105</v>
      </c>
      <c r="D55" s="165">
        <v>0.16</v>
      </c>
      <c r="E55" s="173">
        <v>3.04</v>
      </c>
      <c r="F55" s="173">
        <v>12.09</v>
      </c>
      <c r="G55" s="174">
        <v>3.02</v>
      </c>
      <c r="H55" s="160">
        <v>67.8</v>
      </c>
      <c r="I55" s="160">
        <v>67.8</v>
      </c>
      <c r="J55" s="171">
        <v>67.8</v>
      </c>
      <c r="K55" s="162">
        <v>67.8</v>
      </c>
      <c r="L55" s="162">
        <v>2.27</v>
      </c>
      <c r="M55" s="162">
        <v>2.27</v>
      </c>
      <c r="N55" s="162">
        <v>2.27</v>
      </c>
      <c r="O55" s="162">
        <v>6</v>
      </c>
      <c r="P55" s="160">
        <v>1.82</v>
      </c>
      <c r="Q55" s="171">
        <v>67.8</v>
      </c>
      <c r="R55" s="160">
        <v>0.57999999999999996</v>
      </c>
      <c r="S55" s="171">
        <v>3.37</v>
      </c>
      <c r="T55" s="162">
        <v>2.27</v>
      </c>
      <c r="U55" s="160">
        <v>0.53</v>
      </c>
      <c r="V55" s="160">
        <v>0.53</v>
      </c>
      <c r="W55" s="176">
        <v>5</v>
      </c>
      <c r="X55" s="159">
        <f t="shared" si="2"/>
        <v>0.55120000000000002</v>
      </c>
      <c r="Y55" s="160">
        <v>800</v>
      </c>
    </row>
    <row r="56" spans="1:25" x14ac:dyDescent="0.25">
      <c r="A56" s="169">
        <v>35</v>
      </c>
      <c r="B56" s="152" t="s">
        <v>63</v>
      </c>
      <c r="C56" s="160">
        <v>180</v>
      </c>
      <c r="D56" s="165">
        <v>0.24</v>
      </c>
      <c r="E56" s="173">
        <v>3.16</v>
      </c>
      <c r="F56" s="173">
        <v>15.41</v>
      </c>
      <c r="G56" s="174">
        <v>3.86</v>
      </c>
      <c r="H56" s="160">
        <v>3280.6</v>
      </c>
      <c r="I56" s="160">
        <v>423.9</v>
      </c>
      <c r="J56" s="133">
        <v>290</v>
      </c>
      <c r="K56" s="179">
        <v>17.3</v>
      </c>
      <c r="L56" s="162">
        <v>1.05</v>
      </c>
      <c r="M56" s="162">
        <v>1.05</v>
      </c>
      <c r="N56" s="162">
        <v>1.05</v>
      </c>
      <c r="O56" s="162">
        <v>6</v>
      </c>
      <c r="P56" s="160">
        <v>1.62</v>
      </c>
      <c r="Q56" s="179">
        <v>56</v>
      </c>
      <c r="R56" s="160">
        <v>0.75</v>
      </c>
      <c r="S56" s="171">
        <v>4.3099999999999996</v>
      </c>
      <c r="T56" s="162">
        <v>1.05</v>
      </c>
      <c r="U56" s="160">
        <v>0.66</v>
      </c>
      <c r="V56" s="160">
        <v>0.66</v>
      </c>
      <c r="W56" s="176">
        <v>1.31</v>
      </c>
      <c r="X56" s="159">
        <v>4.2</v>
      </c>
      <c r="Y56" s="160">
        <v>800</v>
      </c>
    </row>
    <row r="57" spans="1:25" x14ac:dyDescent="0.25">
      <c r="A57" s="169">
        <v>36</v>
      </c>
      <c r="B57" s="152" t="s">
        <v>64</v>
      </c>
      <c r="C57" s="160">
        <v>140</v>
      </c>
      <c r="D57" s="165">
        <v>0.49</v>
      </c>
      <c r="E57" s="173">
        <v>3.39</v>
      </c>
      <c r="F57" s="173">
        <v>13.47</v>
      </c>
      <c r="G57" s="174">
        <v>3.35</v>
      </c>
      <c r="H57" s="160">
        <v>17.09</v>
      </c>
      <c r="I57" s="160">
        <v>17.09</v>
      </c>
      <c r="J57" s="171">
        <v>17.09</v>
      </c>
      <c r="K57" s="162">
        <v>17.09</v>
      </c>
      <c r="L57" s="162">
        <v>0.57999999999999996</v>
      </c>
      <c r="M57" s="162">
        <v>0.57999999999999996</v>
      </c>
      <c r="N57" s="162">
        <v>0.57999999999999996</v>
      </c>
      <c r="O57" s="162">
        <v>6</v>
      </c>
      <c r="P57" s="160">
        <v>0.89</v>
      </c>
      <c r="Q57" s="171">
        <v>17.09</v>
      </c>
      <c r="R57" s="160">
        <v>0.56999999999999995</v>
      </c>
      <c r="S57" s="171">
        <v>3.76</v>
      </c>
      <c r="T57" s="162">
        <v>0.57999999999999996</v>
      </c>
      <c r="U57" s="160">
        <v>1.33</v>
      </c>
      <c r="V57" s="160">
        <v>1.33</v>
      </c>
      <c r="W57" s="176">
        <v>1.31</v>
      </c>
      <c r="X57" s="159">
        <f t="shared" ref="X57:X59" si="3">U57*1.04</f>
        <v>1.3832000000000002</v>
      </c>
      <c r="Y57" s="160">
        <v>800</v>
      </c>
    </row>
    <row r="58" spans="1:25" x14ac:dyDescent="0.25">
      <c r="A58" s="169">
        <v>38</v>
      </c>
      <c r="B58" s="152" t="s">
        <v>65</v>
      </c>
      <c r="C58" s="160">
        <v>180</v>
      </c>
      <c r="D58" s="165">
        <v>0.23</v>
      </c>
      <c r="E58" s="173">
        <v>3.08</v>
      </c>
      <c r="F58" s="173">
        <v>12.3</v>
      </c>
      <c r="G58" s="174">
        <v>3.07</v>
      </c>
      <c r="H58" s="160">
        <v>69.040000000000006</v>
      </c>
      <c r="I58" s="160">
        <v>69.040000000000006</v>
      </c>
      <c r="J58" s="171">
        <v>69.040000000000006</v>
      </c>
      <c r="K58" s="162">
        <v>69.040000000000006</v>
      </c>
      <c r="L58" s="162">
        <v>0.84</v>
      </c>
      <c r="M58" s="162">
        <v>0.84</v>
      </c>
      <c r="N58" s="162">
        <v>0.84</v>
      </c>
      <c r="O58" s="162">
        <v>6</v>
      </c>
      <c r="P58" s="160">
        <v>1.3</v>
      </c>
      <c r="Q58" s="171">
        <v>69.040000000000006</v>
      </c>
      <c r="R58" s="160">
        <v>0.59</v>
      </c>
      <c r="S58" s="171">
        <v>3.43</v>
      </c>
      <c r="T58" s="162">
        <v>0.84</v>
      </c>
      <c r="U58" s="160">
        <v>0.5</v>
      </c>
      <c r="V58" s="160">
        <v>0.55000000000000004</v>
      </c>
      <c r="W58" s="176">
        <v>5</v>
      </c>
      <c r="X58" s="159">
        <v>0.25</v>
      </c>
      <c r="Y58" s="160">
        <v>800</v>
      </c>
    </row>
    <row r="59" spans="1:25" ht="18" customHeight="1" x14ac:dyDescent="0.25">
      <c r="A59" s="169">
        <v>39</v>
      </c>
      <c r="B59" s="152" t="s">
        <v>66</v>
      </c>
      <c r="C59" s="160">
        <v>160</v>
      </c>
      <c r="D59" s="165">
        <v>0.124</v>
      </c>
      <c r="E59" s="173">
        <v>1.72</v>
      </c>
      <c r="F59" s="173">
        <v>1.21</v>
      </c>
      <c r="G59" s="174">
        <v>0.3</v>
      </c>
      <c r="H59" s="160">
        <v>38.56</v>
      </c>
      <c r="I59" s="160">
        <v>38.56</v>
      </c>
      <c r="J59" s="171">
        <v>38.56</v>
      </c>
      <c r="K59" s="162">
        <v>38.56</v>
      </c>
      <c r="L59" s="162">
        <v>1.29</v>
      </c>
      <c r="M59" s="162">
        <v>1.29</v>
      </c>
      <c r="N59" s="162">
        <v>1.29</v>
      </c>
      <c r="O59" s="162">
        <v>6</v>
      </c>
      <c r="P59" s="160">
        <v>1.03</v>
      </c>
      <c r="Q59" s="171">
        <v>38.56</v>
      </c>
      <c r="R59" s="160">
        <v>0.33</v>
      </c>
      <c r="S59" s="171">
        <v>1.9</v>
      </c>
      <c r="T59" s="162">
        <v>1.29</v>
      </c>
      <c r="U59" s="160">
        <v>0.5</v>
      </c>
      <c r="V59" s="160">
        <v>0.5</v>
      </c>
      <c r="W59" s="176">
        <v>4</v>
      </c>
      <c r="X59" s="159">
        <f t="shared" si="3"/>
        <v>0.52</v>
      </c>
      <c r="Y59" s="160">
        <v>20</v>
      </c>
    </row>
    <row r="60" spans="1:25" x14ac:dyDescent="0.25">
      <c r="A60" s="169">
        <v>40</v>
      </c>
      <c r="B60" s="152" t="s">
        <v>67</v>
      </c>
      <c r="C60" s="157"/>
      <c r="D60" s="157"/>
      <c r="E60" s="157"/>
      <c r="F60" s="157"/>
      <c r="G60" s="157"/>
      <c r="H60" s="160"/>
      <c r="I60" s="160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60"/>
      <c r="V60" s="160"/>
      <c r="W60" s="176"/>
      <c r="X60" s="157"/>
      <c r="Y60" s="157"/>
    </row>
    <row r="61" spans="1:25" x14ac:dyDescent="0.25">
      <c r="A61" s="169"/>
      <c r="B61" s="149" t="s">
        <v>87</v>
      </c>
      <c r="C61" s="160">
        <v>180</v>
      </c>
      <c r="D61" s="165">
        <f>'[1]лпх сегмент'!$P$62</f>
        <v>7.6881124994586172E-2</v>
      </c>
      <c r="E61" s="173">
        <v>1.71</v>
      </c>
      <c r="F61" s="173">
        <v>1.48</v>
      </c>
      <c r="G61" s="174">
        <v>0.36</v>
      </c>
      <c r="H61" s="160">
        <v>38.590000000000003</v>
      </c>
      <c r="I61" s="160">
        <v>38.590000000000003</v>
      </c>
      <c r="J61" s="171">
        <v>38.590000000000003</v>
      </c>
      <c r="K61" s="162">
        <v>38.590000000000003</v>
      </c>
      <c r="L61" s="162">
        <v>0.7</v>
      </c>
      <c r="M61" s="162">
        <v>0.7</v>
      </c>
      <c r="N61" s="162">
        <v>0.7</v>
      </c>
      <c r="O61" s="162">
        <v>6</v>
      </c>
      <c r="P61" s="160">
        <v>1.08</v>
      </c>
      <c r="Q61" s="171">
        <v>38.590000000000003</v>
      </c>
      <c r="R61" s="160">
        <v>0.33</v>
      </c>
      <c r="S61" s="171">
        <v>1.91</v>
      </c>
      <c r="T61" s="162">
        <v>0.7</v>
      </c>
      <c r="U61" s="180">
        <v>0.43</v>
      </c>
      <c r="V61" s="163">
        <v>0.11</v>
      </c>
      <c r="W61" s="176">
        <v>4</v>
      </c>
      <c r="X61" s="159">
        <v>1.54</v>
      </c>
      <c r="Y61" s="160">
        <v>800</v>
      </c>
    </row>
    <row r="62" spans="1:25" x14ac:dyDescent="0.25">
      <c r="A62" s="169"/>
      <c r="B62" s="149" t="s">
        <v>88</v>
      </c>
      <c r="C62" s="160">
        <v>180</v>
      </c>
      <c r="D62" s="165">
        <f>'[1]лпх сегмент'!$P$62</f>
        <v>7.6881124994586172E-2</v>
      </c>
      <c r="E62" s="173">
        <v>1.71</v>
      </c>
      <c r="F62" s="173">
        <v>1.48</v>
      </c>
      <c r="G62" s="174">
        <v>0.36</v>
      </c>
      <c r="H62" s="160">
        <v>38.590000000000003</v>
      </c>
      <c r="I62" s="160">
        <v>38.590000000000003</v>
      </c>
      <c r="J62" s="171">
        <v>38.590000000000003</v>
      </c>
      <c r="K62" s="162">
        <v>38.590000000000003</v>
      </c>
      <c r="L62" s="162">
        <v>0.2</v>
      </c>
      <c r="M62" s="162">
        <v>0.7</v>
      </c>
      <c r="N62" s="162">
        <v>0.7</v>
      </c>
      <c r="O62" s="162">
        <v>6</v>
      </c>
      <c r="P62" s="160">
        <v>1.08</v>
      </c>
      <c r="Q62" s="171">
        <v>38.590000000000003</v>
      </c>
      <c r="R62" s="160">
        <v>0.33</v>
      </c>
      <c r="S62" s="171">
        <v>1.91</v>
      </c>
      <c r="T62" s="162">
        <v>0.7</v>
      </c>
      <c r="U62" s="180">
        <v>0.16</v>
      </c>
      <c r="V62" s="163">
        <v>0.11</v>
      </c>
      <c r="W62" s="176">
        <v>4</v>
      </c>
      <c r="X62" s="159">
        <v>1.1000000000000001</v>
      </c>
      <c r="Y62" s="160">
        <v>800</v>
      </c>
    </row>
    <row r="63" spans="1:25" x14ac:dyDescent="0.25">
      <c r="A63" s="169">
        <v>41</v>
      </c>
      <c r="B63" s="149" t="s">
        <v>68</v>
      </c>
      <c r="C63" s="154">
        <v>150</v>
      </c>
      <c r="D63" s="158">
        <f>'[1]лпх сегмент'!$P$54</f>
        <v>0.14599999999999999</v>
      </c>
      <c r="E63" s="159">
        <v>1.19</v>
      </c>
      <c r="F63" s="159">
        <v>0.85</v>
      </c>
      <c r="G63" s="170">
        <v>0.21</v>
      </c>
      <c r="H63" s="160">
        <v>27.77</v>
      </c>
      <c r="I63" s="160">
        <v>27.77</v>
      </c>
      <c r="J63" s="181">
        <v>27.77</v>
      </c>
      <c r="K63" s="156">
        <v>27.77</v>
      </c>
      <c r="L63" s="156">
        <v>6.6</v>
      </c>
      <c r="M63" s="156">
        <v>2.7</v>
      </c>
      <c r="N63" s="156">
        <v>6.6</v>
      </c>
      <c r="O63" s="156">
        <v>6</v>
      </c>
      <c r="P63" s="154">
        <v>0.61</v>
      </c>
      <c r="Q63" s="181">
        <v>27.77</v>
      </c>
      <c r="R63" s="154">
        <v>0.23</v>
      </c>
      <c r="S63" s="181">
        <v>1.33</v>
      </c>
      <c r="T63" s="156">
        <v>0.89</v>
      </c>
      <c r="U63" s="160">
        <v>0.33</v>
      </c>
      <c r="V63" s="160">
        <v>0.41</v>
      </c>
      <c r="W63" s="176">
        <f>'[1]лпх сегмент'!$P$54</f>
        <v>0.14599999999999999</v>
      </c>
      <c r="X63" s="159">
        <f t="shared" ref="X63:X70" si="4">U63*1.04</f>
        <v>0.34320000000000001</v>
      </c>
      <c r="Y63" s="154">
        <v>800</v>
      </c>
    </row>
    <row r="64" spans="1:25" x14ac:dyDescent="0.25">
      <c r="A64" s="169">
        <v>42</v>
      </c>
      <c r="B64" s="152" t="s">
        <v>69</v>
      </c>
      <c r="C64" s="160">
        <v>110</v>
      </c>
      <c r="D64" s="165">
        <v>1.28</v>
      </c>
      <c r="E64" s="173">
        <v>1.62</v>
      </c>
      <c r="F64" s="173">
        <v>1.1499999999999999</v>
      </c>
      <c r="G64" s="174">
        <v>0.28000000000000003</v>
      </c>
      <c r="H64" s="160">
        <v>36.24</v>
      </c>
      <c r="I64" s="160">
        <v>36.24</v>
      </c>
      <c r="J64" s="171">
        <v>36.24</v>
      </c>
      <c r="K64" s="162">
        <v>36.24</v>
      </c>
      <c r="L64" s="162">
        <v>1.21</v>
      </c>
      <c r="M64" s="162">
        <v>1.21</v>
      </c>
      <c r="N64" s="162">
        <v>1.21</v>
      </c>
      <c r="O64" s="162">
        <v>6</v>
      </c>
      <c r="P64" s="160">
        <v>0.97</v>
      </c>
      <c r="Q64" s="171">
        <v>36.24</v>
      </c>
      <c r="R64" s="160">
        <v>0.31</v>
      </c>
      <c r="S64" s="171">
        <v>1.79</v>
      </c>
      <c r="T64" s="162">
        <v>1.21</v>
      </c>
      <c r="U64" s="160">
        <v>0.46</v>
      </c>
      <c r="V64" s="160">
        <v>0.46</v>
      </c>
      <c r="W64" s="176">
        <v>0.25</v>
      </c>
      <c r="X64" s="159">
        <f t="shared" si="4"/>
        <v>0.47840000000000005</v>
      </c>
      <c r="Y64" s="160">
        <v>800</v>
      </c>
    </row>
    <row r="65" spans="1:25" x14ac:dyDescent="0.25">
      <c r="A65" s="169">
        <v>43</v>
      </c>
      <c r="B65" s="152" t="s">
        <v>70</v>
      </c>
      <c r="C65" s="160" t="s">
        <v>85</v>
      </c>
      <c r="D65" s="165">
        <v>8.3000000000000004E-2</v>
      </c>
      <c r="E65" s="173">
        <v>1.24</v>
      </c>
      <c r="F65" s="173">
        <v>0.65</v>
      </c>
      <c r="G65" s="174">
        <v>0.155</v>
      </c>
      <c r="H65" s="160">
        <v>27.31</v>
      </c>
      <c r="I65" s="160">
        <v>27.31</v>
      </c>
      <c r="J65" s="171">
        <v>27.31</v>
      </c>
      <c r="K65" s="162">
        <v>27.31</v>
      </c>
      <c r="L65" s="162">
        <v>0.9</v>
      </c>
      <c r="M65" s="162">
        <v>0.9</v>
      </c>
      <c r="N65" s="162">
        <v>0.9</v>
      </c>
      <c r="O65" s="162">
        <v>6</v>
      </c>
      <c r="P65" s="160">
        <v>0.48</v>
      </c>
      <c r="Q65" s="171">
        <v>27.31</v>
      </c>
      <c r="R65" s="160">
        <v>0.23</v>
      </c>
      <c r="S65" s="171">
        <v>1.35</v>
      </c>
      <c r="T65" s="162">
        <v>0.9</v>
      </c>
      <c r="U65" s="160">
        <v>0.5</v>
      </c>
      <c r="V65" s="160">
        <v>0.5</v>
      </c>
      <c r="W65" s="176">
        <v>5</v>
      </c>
      <c r="X65" s="159">
        <f t="shared" si="4"/>
        <v>0.52</v>
      </c>
      <c r="Y65" s="160">
        <v>800</v>
      </c>
    </row>
    <row r="66" spans="1:25" x14ac:dyDescent="0.25">
      <c r="A66" s="169">
        <v>44</v>
      </c>
      <c r="B66" s="152" t="s">
        <v>71</v>
      </c>
      <c r="C66" s="160" t="s">
        <v>85</v>
      </c>
      <c r="D66" s="165">
        <v>0.18</v>
      </c>
      <c r="E66" s="173">
        <v>2.95</v>
      </c>
      <c r="F66" s="173">
        <v>11.91</v>
      </c>
      <c r="G66" s="174">
        <v>2.97</v>
      </c>
      <c r="H66" s="160">
        <v>33.85</v>
      </c>
      <c r="I66" s="160">
        <v>33.85</v>
      </c>
      <c r="J66" s="171">
        <v>33.85</v>
      </c>
      <c r="K66" s="162">
        <v>33.85</v>
      </c>
      <c r="L66" s="162">
        <v>2.2400000000000002</v>
      </c>
      <c r="M66" s="162">
        <v>2.2400000000000002</v>
      </c>
      <c r="N66" s="162">
        <v>2.2400000000000002</v>
      </c>
      <c r="O66" s="162">
        <v>6</v>
      </c>
      <c r="P66" s="160">
        <v>1.79</v>
      </c>
      <c r="Q66" s="171">
        <v>33.85</v>
      </c>
      <c r="R66" s="160">
        <v>0.56999999999999995</v>
      </c>
      <c r="S66" s="171">
        <v>3.29</v>
      </c>
      <c r="T66" s="162">
        <v>2.2400000000000002</v>
      </c>
      <c r="U66" s="160">
        <v>0.55000000000000004</v>
      </c>
      <c r="V66" s="160">
        <v>0.55000000000000004</v>
      </c>
      <c r="W66" s="176">
        <v>5</v>
      </c>
      <c r="X66" s="159">
        <f t="shared" si="4"/>
        <v>0.57200000000000006</v>
      </c>
      <c r="Y66" s="160">
        <v>800</v>
      </c>
    </row>
    <row r="67" spans="1:25" x14ac:dyDescent="0.25">
      <c r="A67" s="169">
        <v>45</v>
      </c>
      <c r="B67" s="152" t="s">
        <v>72</v>
      </c>
      <c r="C67" s="160">
        <v>180</v>
      </c>
      <c r="D67" s="165">
        <v>0.25</v>
      </c>
      <c r="E67" s="173">
        <v>3.53</v>
      </c>
      <c r="F67" s="173">
        <v>14.18</v>
      </c>
      <c r="G67" s="174">
        <v>3.54</v>
      </c>
      <c r="H67" s="160">
        <v>79.22</v>
      </c>
      <c r="I67" s="160">
        <v>79.22</v>
      </c>
      <c r="J67" s="171">
        <v>79.22</v>
      </c>
      <c r="K67" s="162">
        <v>79.22</v>
      </c>
      <c r="L67" s="162">
        <v>0.92</v>
      </c>
      <c r="M67" s="162">
        <v>0.92</v>
      </c>
      <c r="N67" s="162">
        <v>0.92</v>
      </c>
      <c r="O67" s="162">
        <v>6</v>
      </c>
      <c r="P67" s="160">
        <v>1.42</v>
      </c>
      <c r="Q67" s="171">
        <v>79.22</v>
      </c>
      <c r="R67" s="160">
        <v>0.69</v>
      </c>
      <c r="S67" s="171">
        <v>3.94</v>
      </c>
      <c r="T67" s="162">
        <v>0.92</v>
      </c>
      <c r="U67" s="160">
        <v>0.88</v>
      </c>
      <c r="V67" s="160">
        <v>0.88</v>
      </c>
      <c r="W67" s="176">
        <v>5</v>
      </c>
      <c r="X67" s="159">
        <f t="shared" si="4"/>
        <v>0.91520000000000001</v>
      </c>
      <c r="Y67" s="160">
        <v>800</v>
      </c>
    </row>
    <row r="68" spans="1:25" x14ac:dyDescent="0.25">
      <c r="A68" s="169">
        <v>46</v>
      </c>
      <c r="B68" s="152" t="s">
        <v>73</v>
      </c>
      <c r="C68" s="160">
        <v>180</v>
      </c>
      <c r="D68" s="165">
        <v>0.09</v>
      </c>
      <c r="E68" s="173">
        <v>1.8</v>
      </c>
      <c r="F68" s="173">
        <v>7.13</v>
      </c>
      <c r="G68" s="174">
        <v>1.77</v>
      </c>
      <c r="H68" s="160">
        <v>40</v>
      </c>
      <c r="I68" s="160">
        <v>40</v>
      </c>
      <c r="J68" s="171">
        <v>40</v>
      </c>
      <c r="K68" s="162">
        <v>40</v>
      </c>
      <c r="L68" s="162">
        <v>1.34</v>
      </c>
      <c r="M68" s="162">
        <v>1.34</v>
      </c>
      <c r="N68" s="162">
        <v>1.34</v>
      </c>
      <c r="O68" s="162">
        <v>6</v>
      </c>
      <c r="P68" s="160">
        <v>1.07</v>
      </c>
      <c r="Q68" s="171">
        <v>40</v>
      </c>
      <c r="R68" s="160">
        <v>0.34</v>
      </c>
      <c r="S68" s="171">
        <v>1.99</v>
      </c>
      <c r="T68" s="162">
        <v>1.34</v>
      </c>
      <c r="U68" s="160">
        <v>0.88</v>
      </c>
      <c r="V68" s="160">
        <v>0.88</v>
      </c>
      <c r="W68" s="176">
        <v>5</v>
      </c>
      <c r="X68" s="159">
        <f t="shared" si="4"/>
        <v>0.91520000000000001</v>
      </c>
      <c r="Y68" s="160">
        <v>800</v>
      </c>
    </row>
    <row r="69" spans="1:25" x14ac:dyDescent="0.25">
      <c r="A69" s="169">
        <v>47</v>
      </c>
      <c r="B69" s="152" t="s">
        <v>74</v>
      </c>
      <c r="C69" s="160">
        <v>120</v>
      </c>
      <c r="D69" s="165">
        <f>'[1]Палисадники 2020'!$Z$12</f>
        <v>0.37676158356587264</v>
      </c>
      <c r="E69" s="173">
        <v>2.4500000000000002</v>
      </c>
      <c r="F69" s="173">
        <v>1.63</v>
      </c>
      <c r="G69" s="174">
        <v>0.4</v>
      </c>
      <c r="H69" s="160">
        <v>55.13</v>
      </c>
      <c r="I69" s="160">
        <v>55.13</v>
      </c>
      <c r="J69" s="171">
        <v>55.13</v>
      </c>
      <c r="K69" s="162">
        <v>55.13</v>
      </c>
      <c r="L69" s="162">
        <v>1.85</v>
      </c>
      <c r="M69" s="162">
        <v>1.85</v>
      </c>
      <c r="N69" s="162">
        <v>1.85</v>
      </c>
      <c r="O69" s="162">
        <v>6</v>
      </c>
      <c r="P69" s="160">
        <v>1.1299999999999999</v>
      </c>
      <c r="Q69" s="171">
        <v>55.13</v>
      </c>
      <c r="R69" s="160">
        <v>0.36</v>
      </c>
      <c r="S69" s="171">
        <v>2.72</v>
      </c>
      <c r="T69" s="162">
        <v>1.85</v>
      </c>
      <c r="U69" s="160">
        <v>0.5</v>
      </c>
      <c r="V69" s="160">
        <v>0.5</v>
      </c>
      <c r="W69" s="176">
        <v>5</v>
      </c>
      <c r="X69" s="159">
        <f t="shared" si="4"/>
        <v>0.52</v>
      </c>
      <c r="Y69" s="160">
        <v>800</v>
      </c>
    </row>
    <row r="70" spans="1:25" x14ac:dyDescent="0.25">
      <c r="A70" s="169">
        <v>48</v>
      </c>
      <c r="B70" s="152" t="s">
        <v>75</v>
      </c>
      <c r="C70" s="160" t="s">
        <v>85</v>
      </c>
      <c r="D70" s="165">
        <v>0.18</v>
      </c>
      <c r="E70" s="173">
        <v>2.95</v>
      </c>
      <c r="F70" s="173">
        <v>11.91</v>
      </c>
      <c r="G70" s="174">
        <v>2.97</v>
      </c>
      <c r="H70" s="160">
        <v>33.85</v>
      </c>
      <c r="I70" s="160">
        <v>33.85</v>
      </c>
      <c r="J70" s="171">
        <v>33.85</v>
      </c>
      <c r="K70" s="162">
        <v>33.85</v>
      </c>
      <c r="L70" s="162">
        <v>2.2400000000000002</v>
      </c>
      <c r="M70" s="162">
        <v>2.2400000000000002</v>
      </c>
      <c r="N70" s="162">
        <v>2.2400000000000002</v>
      </c>
      <c r="O70" s="162">
        <v>6</v>
      </c>
      <c r="P70" s="160">
        <v>1.79</v>
      </c>
      <c r="Q70" s="171">
        <v>33.85</v>
      </c>
      <c r="R70" s="160">
        <v>0.56999999999999995</v>
      </c>
      <c r="S70" s="171">
        <v>3.29</v>
      </c>
      <c r="T70" s="162">
        <v>2.2400000000000002</v>
      </c>
      <c r="U70" s="160">
        <v>0.8</v>
      </c>
      <c r="V70" s="160">
        <v>0.8</v>
      </c>
      <c r="W70" s="176">
        <v>5</v>
      </c>
      <c r="X70" s="159">
        <f t="shared" si="4"/>
        <v>0.83200000000000007</v>
      </c>
      <c r="Y70" s="160">
        <v>800</v>
      </c>
    </row>
    <row r="71" spans="1:25" ht="42.75" x14ac:dyDescent="0.25">
      <c r="A71" s="169">
        <v>49</v>
      </c>
      <c r="B71" s="175" t="s">
        <v>76</v>
      </c>
      <c r="C71" s="160">
        <v>160</v>
      </c>
      <c r="D71" s="165">
        <v>0.124</v>
      </c>
      <c r="E71" s="173">
        <v>1.72</v>
      </c>
      <c r="F71" s="173">
        <v>1.21</v>
      </c>
      <c r="G71" s="174">
        <v>0.3</v>
      </c>
      <c r="H71" s="160">
        <v>38.56</v>
      </c>
      <c r="I71" s="160">
        <v>38.56</v>
      </c>
      <c r="J71" s="171">
        <v>38.56</v>
      </c>
      <c r="K71" s="162">
        <v>38.56</v>
      </c>
      <c r="L71" s="162">
        <v>1.29</v>
      </c>
      <c r="M71" s="162">
        <v>1.29</v>
      </c>
      <c r="N71" s="162">
        <v>1.29</v>
      </c>
      <c r="O71" s="162">
        <v>6</v>
      </c>
      <c r="P71" s="160">
        <v>1.03</v>
      </c>
      <c r="Q71" s="171">
        <v>38.56</v>
      </c>
      <c r="R71" s="160">
        <v>0.33</v>
      </c>
      <c r="S71" s="171">
        <v>1.9</v>
      </c>
      <c r="T71" s="162">
        <v>1.29</v>
      </c>
      <c r="U71" s="160">
        <v>0.46</v>
      </c>
      <c r="V71" s="160">
        <v>0.46</v>
      </c>
      <c r="W71" s="176">
        <v>5</v>
      </c>
      <c r="X71" s="159">
        <v>2.6</v>
      </c>
      <c r="Y71" s="160">
        <v>800</v>
      </c>
    </row>
    <row r="72" spans="1:25" x14ac:dyDescent="0.25">
      <c r="A72" s="169"/>
      <c r="B72" s="152" t="s">
        <v>77</v>
      </c>
      <c r="C72" s="160">
        <v>160</v>
      </c>
      <c r="D72" s="165">
        <v>0.124</v>
      </c>
      <c r="E72" s="173">
        <v>1.72</v>
      </c>
      <c r="F72" s="173">
        <v>1.21</v>
      </c>
      <c r="G72" s="174">
        <v>0.3</v>
      </c>
      <c r="H72" s="160">
        <v>38.56</v>
      </c>
      <c r="I72" s="160">
        <v>38.56</v>
      </c>
      <c r="J72" s="171">
        <v>38.56</v>
      </c>
      <c r="K72" s="162">
        <v>38.56</v>
      </c>
      <c r="L72" s="162">
        <v>1.29</v>
      </c>
      <c r="M72" s="162">
        <v>1.29</v>
      </c>
      <c r="N72" s="162">
        <v>1.29</v>
      </c>
      <c r="O72" s="162">
        <v>6</v>
      </c>
      <c r="P72" s="160">
        <v>1.03</v>
      </c>
      <c r="Q72" s="171">
        <v>38.56</v>
      </c>
      <c r="R72" s="160">
        <v>0.33</v>
      </c>
      <c r="S72" s="171">
        <v>1.9</v>
      </c>
      <c r="T72" s="162">
        <v>1.29</v>
      </c>
      <c r="U72" s="160">
        <v>0.46</v>
      </c>
      <c r="V72" s="160">
        <v>0.46</v>
      </c>
      <c r="W72" s="176">
        <v>5</v>
      </c>
      <c r="X72" s="159">
        <v>2.8</v>
      </c>
      <c r="Y72" s="160">
        <v>800</v>
      </c>
    </row>
    <row r="73" spans="1:25" x14ac:dyDescent="0.25">
      <c r="A73" s="169"/>
      <c r="B73" s="152" t="s">
        <v>78</v>
      </c>
      <c r="C73" s="160">
        <v>160</v>
      </c>
      <c r="D73" s="165">
        <v>0.124</v>
      </c>
      <c r="E73" s="173">
        <v>1.72</v>
      </c>
      <c r="F73" s="173">
        <v>1.21</v>
      </c>
      <c r="G73" s="174">
        <v>0.3</v>
      </c>
      <c r="H73" s="160">
        <v>38.56</v>
      </c>
      <c r="I73" s="160">
        <v>38.56</v>
      </c>
      <c r="J73" s="171">
        <v>38.56</v>
      </c>
      <c r="K73" s="162">
        <v>38.56</v>
      </c>
      <c r="L73" s="162">
        <v>1.29</v>
      </c>
      <c r="M73" s="162">
        <v>1.29</v>
      </c>
      <c r="N73" s="162">
        <v>1.29</v>
      </c>
      <c r="O73" s="162">
        <v>6</v>
      </c>
      <c r="P73" s="160">
        <v>1.03</v>
      </c>
      <c r="Q73" s="171">
        <v>38.56</v>
      </c>
      <c r="R73" s="160">
        <v>0.33</v>
      </c>
      <c r="S73" s="171">
        <v>1.9</v>
      </c>
      <c r="T73" s="162">
        <v>1.29</v>
      </c>
      <c r="U73" s="160">
        <v>0.46</v>
      </c>
      <c r="V73" s="160">
        <v>0.46</v>
      </c>
      <c r="W73" s="176">
        <v>5</v>
      </c>
      <c r="X73" s="159">
        <v>2.8</v>
      </c>
      <c r="Y73" s="160">
        <v>800</v>
      </c>
    </row>
    <row r="74" spans="1:25" x14ac:dyDescent="0.25">
      <c r="A74" s="169"/>
      <c r="B74" s="152" t="s">
        <v>79</v>
      </c>
      <c r="C74" s="160">
        <v>160</v>
      </c>
      <c r="D74" s="165">
        <v>0.124</v>
      </c>
      <c r="E74" s="173">
        <v>1.72</v>
      </c>
      <c r="F74" s="173">
        <v>1.21</v>
      </c>
      <c r="G74" s="174">
        <v>0.3</v>
      </c>
      <c r="H74" s="160">
        <v>38.56</v>
      </c>
      <c r="I74" s="160">
        <v>38.56</v>
      </c>
      <c r="J74" s="171">
        <v>38.56</v>
      </c>
      <c r="K74" s="162">
        <v>38.56</v>
      </c>
      <c r="L74" s="162">
        <v>1.29</v>
      </c>
      <c r="M74" s="162">
        <v>1.29</v>
      </c>
      <c r="N74" s="162">
        <v>1.29</v>
      </c>
      <c r="O74" s="162">
        <v>6</v>
      </c>
      <c r="P74" s="160">
        <v>1.03</v>
      </c>
      <c r="Q74" s="171">
        <v>38.56</v>
      </c>
      <c r="R74" s="160">
        <v>0.33</v>
      </c>
      <c r="S74" s="171">
        <v>1.9</v>
      </c>
      <c r="T74" s="162">
        <v>1.29</v>
      </c>
      <c r="U74" s="160">
        <v>0.46</v>
      </c>
      <c r="V74" s="160">
        <v>0.46</v>
      </c>
      <c r="W74" s="176">
        <v>5</v>
      </c>
      <c r="X74" s="159">
        <v>2.8</v>
      </c>
      <c r="Y74" s="160">
        <v>800</v>
      </c>
    </row>
    <row r="75" spans="1:25" x14ac:dyDescent="0.25">
      <c r="A75" s="169"/>
      <c r="B75" s="152" t="s">
        <v>80</v>
      </c>
      <c r="C75" s="160">
        <v>160</v>
      </c>
      <c r="D75" s="165">
        <v>0.124</v>
      </c>
      <c r="E75" s="173">
        <v>1.72</v>
      </c>
      <c r="F75" s="173">
        <v>1.21</v>
      </c>
      <c r="G75" s="174">
        <v>0.3</v>
      </c>
      <c r="H75" s="160">
        <v>38.56</v>
      </c>
      <c r="I75" s="160">
        <v>38.56</v>
      </c>
      <c r="J75" s="171">
        <v>38.56</v>
      </c>
      <c r="K75" s="162">
        <v>38.56</v>
      </c>
      <c r="L75" s="162">
        <v>1.29</v>
      </c>
      <c r="M75" s="162">
        <v>1.29</v>
      </c>
      <c r="N75" s="162">
        <v>1.29</v>
      </c>
      <c r="O75" s="162">
        <v>6</v>
      </c>
      <c r="P75" s="160">
        <v>1.03</v>
      </c>
      <c r="Q75" s="171">
        <v>38.56</v>
      </c>
      <c r="R75" s="160">
        <v>0.33</v>
      </c>
      <c r="S75" s="171">
        <v>1.9</v>
      </c>
      <c r="T75" s="162">
        <v>1.29</v>
      </c>
      <c r="U75" s="160">
        <v>0.46</v>
      </c>
      <c r="V75" s="160">
        <v>0.46</v>
      </c>
      <c r="W75" s="176">
        <v>5</v>
      </c>
      <c r="X75" s="159">
        <v>2.8</v>
      </c>
      <c r="Y75" s="160">
        <v>800</v>
      </c>
    </row>
    <row r="76" spans="1:25" ht="22.5" customHeight="1" x14ac:dyDescent="0.25">
      <c r="A76" s="169">
        <v>50</v>
      </c>
      <c r="B76" s="182" t="s">
        <v>81</v>
      </c>
      <c r="C76" s="160" t="s">
        <v>85</v>
      </c>
      <c r="D76" s="176">
        <v>0.25429271262645187</v>
      </c>
      <c r="E76" s="160">
        <v>7.97</v>
      </c>
      <c r="F76" s="160">
        <v>30.79</v>
      </c>
      <c r="G76" s="162">
        <v>7.76</v>
      </c>
      <c r="H76" s="160">
        <v>172.86</v>
      </c>
      <c r="I76" s="160">
        <v>172.86</v>
      </c>
      <c r="J76" s="171">
        <v>172.86</v>
      </c>
      <c r="K76" s="162">
        <v>172.86</v>
      </c>
      <c r="L76" s="162">
        <v>51.6</v>
      </c>
      <c r="M76" s="162">
        <v>52.31</v>
      </c>
      <c r="N76" s="162">
        <v>52.31</v>
      </c>
      <c r="O76" s="162">
        <v>6</v>
      </c>
      <c r="P76" s="160">
        <v>4.6100000000000003</v>
      </c>
      <c r="Q76" s="171">
        <v>172.86</v>
      </c>
      <c r="R76" s="160">
        <v>1.49</v>
      </c>
      <c r="S76" s="171">
        <v>8.57</v>
      </c>
      <c r="T76" s="162">
        <v>2.96</v>
      </c>
      <c r="U76" s="160">
        <v>0.43</v>
      </c>
      <c r="V76" s="160">
        <v>0.66</v>
      </c>
      <c r="W76" s="176">
        <v>6</v>
      </c>
      <c r="X76" s="159">
        <f t="shared" ref="X76" si="5">U76*1.04</f>
        <v>0.44719999999999999</v>
      </c>
      <c r="Y76" s="160">
        <v>800</v>
      </c>
    </row>
    <row r="77" spans="1:25" ht="17.25" customHeight="1" x14ac:dyDescent="0.25">
      <c r="A77" s="169">
        <v>51</v>
      </c>
      <c r="B77" s="182" t="s">
        <v>82</v>
      </c>
      <c r="C77" s="183"/>
      <c r="D77" s="176"/>
      <c r="E77" s="160"/>
      <c r="F77" s="160"/>
      <c r="G77" s="162"/>
      <c r="H77" s="160"/>
      <c r="I77" s="160"/>
      <c r="J77" s="171"/>
      <c r="K77" s="162"/>
      <c r="L77" s="162"/>
      <c r="M77" s="162"/>
      <c r="N77" s="162"/>
      <c r="O77" s="162"/>
      <c r="P77" s="160"/>
      <c r="Q77" s="171"/>
      <c r="R77" s="160"/>
      <c r="S77" s="171"/>
      <c r="T77" s="162"/>
      <c r="U77" s="160"/>
      <c r="V77" s="160"/>
      <c r="W77" s="176"/>
      <c r="X77" s="159"/>
      <c r="Y77" s="160">
        <v>800</v>
      </c>
    </row>
    <row r="78" spans="1:25" ht="17.25" customHeight="1" x14ac:dyDescent="0.25">
      <c r="A78" s="169"/>
      <c r="B78" s="184" t="s">
        <v>108</v>
      </c>
      <c r="C78" s="185">
        <v>245.2</v>
      </c>
      <c r="D78" s="186"/>
      <c r="E78" s="150"/>
      <c r="F78" s="150"/>
      <c r="G78" s="187"/>
      <c r="H78" s="150"/>
      <c r="I78" s="150"/>
      <c r="J78" s="188"/>
      <c r="K78" s="187"/>
      <c r="L78" s="187"/>
      <c r="M78" s="187"/>
      <c r="N78" s="187"/>
      <c r="O78" s="187"/>
      <c r="P78" s="150"/>
      <c r="Q78" s="188"/>
      <c r="R78" s="150"/>
      <c r="S78" s="188"/>
      <c r="T78" s="187"/>
      <c r="U78" s="150"/>
      <c r="V78" s="150"/>
      <c r="W78" s="186"/>
      <c r="X78" s="159"/>
      <c r="Y78" s="150"/>
    </row>
    <row r="79" spans="1:25" ht="17.25" customHeight="1" x14ac:dyDescent="0.25">
      <c r="A79" s="169"/>
      <c r="B79" s="189" t="s">
        <v>110</v>
      </c>
      <c r="C79" s="160">
        <v>130</v>
      </c>
      <c r="D79" s="176">
        <v>7.0000000000000007E-2</v>
      </c>
      <c r="E79" s="160">
        <v>0.53300000000000003</v>
      </c>
      <c r="F79" s="160">
        <v>2.9</v>
      </c>
      <c r="G79" s="162">
        <v>0.72</v>
      </c>
      <c r="H79" s="160">
        <v>77.62</v>
      </c>
      <c r="I79" s="160">
        <v>77.62</v>
      </c>
      <c r="J79" s="171">
        <v>77.62</v>
      </c>
      <c r="K79" s="162">
        <v>77.62</v>
      </c>
      <c r="L79" s="162">
        <v>0.2</v>
      </c>
      <c r="M79" s="162">
        <v>261</v>
      </c>
      <c r="N79" s="162">
        <v>30</v>
      </c>
      <c r="O79" s="162">
        <v>22</v>
      </c>
      <c r="P79" s="160">
        <v>26.57</v>
      </c>
      <c r="Q79" s="171">
        <v>77.62</v>
      </c>
      <c r="R79" s="160">
        <v>0.66</v>
      </c>
      <c r="S79" s="171">
        <v>3.84</v>
      </c>
      <c r="T79" s="162">
        <v>2.61</v>
      </c>
      <c r="U79" s="160">
        <v>0.5</v>
      </c>
      <c r="V79" s="160">
        <v>0.5</v>
      </c>
      <c r="W79" s="176">
        <v>4</v>
      </c>
      <c r="X79" s="159">
        <v>4.92</v>
      </c>
      <c r="Y79" s="160">
        <v>800</v>
      </c>
    </row>
    <row r="80" spans="1:25" ht="22.5" customHeight="1" x14ac:dyDescent="0.25">
      <c r="A80" s="169"/>
      <c r="B80" s="189" t="s">
        <v>86</v>
      </c>
      <c r="C80" s="160">
        <v>435</v>
      </c>
      <c r="D80" s="176">
        <v>7.0000000000000007E-2</v>
      </c>
      <c r="E80" s="160">
        <v>0.53300000000000003</v>
      </c>
      <c r="F80" s="160">
        <v>2.9</v>
      </c>
      <c r="G80" s="162">
        <v>0.72</v>
      </c>
      <c r="H80" s="160">
        <v>77.62</v>
      </c>
      <c r="I80" s="160">
        <v>77.62</v>
      </c>
      <c r="J80" s="171">
        <v>77.62</v>
      </c>
      <c r="K80" s="162">
        <v>77.62</v>
      </c>
      <c r="L80" s="162">
        <v>0.2</v>
      </c>
      <c r="M80" s="162">
        <v>0.5</v>
      </c>
      <c r="N80" s="162">
        <v>0.5</v>
      </c>
      <c r="O80" s="162">
        <v>22</v>
      </c>
      <c r="P80" s="160">
        <v>26.57</v>
      </c>
      <c r="Q80" s="171">
        <v>77.62</v>
      </c>
      <c r="R80" s="160">
        <v>0.66</v>
      </c>
      <c r="S80" s="171">
        <v>3.84</v>
      </c>
      <c r="T80" s="162">
        <v>2.61</v>
      </c>
      <c r="U80" s="160">
        <v>0.5</v>
      </c>
      <c r="V80" s="160">
        <v>0.5</v>
      </c>
      <c r="W80" s="176">
        <v>4</v>
      </c>
      <c r="X80" s="159">
        <v>4.92</v>
      </c>
      <c r="Y80" s="160">
        <v>800</v>
      </c>
    </row>
    <row r="81" spans="1:25" ht="21.75" customHeight="1" x14ac:dyDescent="0.25">
      <c r="A81" s="169"/>
      <c r="B81" s="182" t="s">
        <v>109</v>
      </c>
      <c r="C81" s="183">
        <v>5.0999999999999996</v>
      </c>
      <c r="D81" s="176">
        <v>0.19</v>
      </c>
      <c r="E81" s="160">
        <v>0.53300000000000003</v>
      </c>
      <c r="F81" s="160">
        <v>2.9</v>
      </c>
      <c r="G81" s="162">
        <v>0.72</v>
      </c>
      <c r="H81" s="160">
        <v>77.62</v>
      </c>
      <c r="I81" s="160">
        <v>77.62</v>
      </c>
      <c r="J81" s="171">
        <v>77.62</v>
      </c>
      <c r="K81" s="162">
        <v>77.62</v>
      </c>
      <c r="L81" s="162">
        <v>367</v>
      </c>
      <c r="M81" s="162">
        <v>367</v>
      </c>
      <c r="N81" s="162">
        <v>367</v>
      </c>
      <c r="O81" s="162">
        <v>22</v>
      </c>
      <c r="P81" s="160">
        <v>26.57</v>
      </c>
      <c r="Q81" s="171">
        <v>77.62</v>
      </c>
      <c r="R81" s="160">
        <v>0.66</v>
      </c>
      <c r="S81" s="171">
        <v>3.84</v>
      </c>
      <c r="T81" s="162">
        <v>2.61</v>
      </c>
      <c r="U81" s="160">
        <v>0.5</v>
      </c>
      <c r="V81" s="160">
        <v>0.5</v>
      </c>
      <c r="W81" s="176">
        <v>4</v>
      </c>
      <c r="X81" s="159">
        <v>4.92</v>
      </c>
      <c r="Y81" s="160">
        <v>800</v>
      </c>
    </row>
    <row r="82" spans="1:25" x14ac:dyDescent="0.25">
      <c r="A82" s="169">
        <v>52</v>
      </c>
      <c r="B82" s="182" t="s">
        <v>83</v>
      </c>
      <c r="C82" s="160">
        <v>180</v>
      </c>
      <c r="D82" s="176">
        <v>7.0000000000000007E-2</v>
      </c>
      <c r="E82" s="160">
        <v>1.76</v>
      </c>
      <c r="F82" s="160">
        <v>7.06</v>
      </c>
      <c r="G82" s="162">
        <v>1.075</v>
      </c>
      <c r="H82" s="160">
        <v>39.69</v>
      </c>
      <c r="I82" s="160">
        <v>39.69</v>
      </c>
      <c r="J82" s="171">
        <v>39.69</v>
      </c>
      <c r="K82" s="162">
        <v>39.69</v>
      </c>
      <c r="L82" s="162">
        <v>0.49</v>
      </c>
      <c r="M82" s="162">
        <v>0.49</v>
      </c>
      <c r="N82" s="162">
        <v>0.49</v>
      </c>
      <c r="O82" s="162">
        <v>6</v>
      </c>
      <c r="P82" s="160">
        <v>0.63</v>
      </c>
      <c r="Q82" s="171">
        <v>39.69</v>
      </c>
      <c r="R82" s="160">
        <v>0.34</v>
      </c>
      <c r="S82" s="171">
        <v>1.97</v>
      </c>
      <c r="T82" s="162">
        <v>0.49</v>
      </c>
      <c r="U82" s="160">
        <v>0.5</v>
      </c>
      <c r="V82" s="160">
        <v>0.5</v>
      </c>
      <c r="W82" s="176">
        <v>5</v>
      </c>
      <c r="X82" s="159">
        <v>4.92</v>
      </c>
      <c r="Y82" s="160">
        <v>800</v>
      </c>
    </row>
    <row r="83" spans="1:25" x14ac:dyDescent="0.25">
      <c r="A83" s="169">
        <v>53</v>
      </c>
      <c r="B83" s="182" t="s">
        <v>84</v>
      </c>
      <c r="C83" s="160">
        <v>180</v>
      </c>
      <c r="D83" s="176">
        <v>0.19</v>
      </c>
      <c r="E83" s="160">
        <v>2.41</v>
      </c>
      <c r="F83" s="160">
        <v>9.6300000000000008</v>
      </c>
      <c r="G83" s="162">
        <v>2.42</v>
      </c>
      <c r="H83" s="160">
        <v>53.86</v>
      </c>
      <c r="I83" s="160">
        <v>53.86</v>
      </c>
      <c r="J83" s="171">
        <v>53.86</v>
      </c>
      <c r="K83" s="162">
        <v>53.86</v>
      </c>
      <c r="L83" s="162">
        <v>0.71</v>
      </c>
      <c r="M83" s="162">
        <v>0.71</v>
      </c>
      <c r="N83" s="162">
        <v>0.71</v>
      </c>
      <c r="O83" s="162">
        <v>6</v>
      </c>
      <c r="P83" s="160">
        <v>1.0900000000000001</v>
      </c>
      <c r="Q83" s="171">
        <v>53.86</v>
      </c>
      <c r="R83" s="160">
        <v>0.46</v>
      </c>
      <c r="S83" s="171">
        <v>2.66</v>
      </c>
      <c r="T83" s="162">
        <v>0.71</v>
      </c>
      <c r="U83" s="160">
        <v>0.8</v>
      </c>
      <c r="V83" s="160">
        <v>0.8</v>
      </c>
      <c r="W83" s="176">
        <v>7</v>
      </c>
      <c r="X83" s="159">
        <f t="shared" ref="X83:X84" si="6">U83*1.04</f>
        <v>0.83200000000000007</v>
      </c>
      <c r="Y83" s="160">
        <v>800</v>
      </c>
    </row>
    <row r="84" spans="1:25" x14ac:dyDescent="0.25">
      <c r="A84" s="169">
        <v>5</v>
      </c>
      <c r="B84" s="152" t="s">
        <v>107</v>
      </c>
      <c r="C84" s="160" t="s">
        <v>85</v>
      </c>
      <c r="D84" s="165">
        <v>0.32</v>
      </c>
      <c r="E84" s="173">
        <v>1.19</v>
      </c>
      <c r="F84" s="173">
        <v>2.93</v>
      </c>
      <c r="G84" s="174">
        <v>0.73</v>
      </c>
      <c r="H84" s="160">
        <v>86.23</v>
      </c>
      <c r="I84" s="160">
        <v>86.23</v>
      </c>
      <c r="J84" s="171">
        <v>86.23</v>
      </c>
      <c r="K84" s="162">
        <v>86.23</v>
      </c>
      <c r="L84" s="162">
        <v>2.44</v>
      </c>
      <c r="M84" s="162">
        <v>2.44</v>
      </c>
      <c r="N84" s="162">
        <v>2.44</v>
      </c>
      <c r="O84" s="162">
        <v>6</v>
      </c>
      <c r="P84" s="160">
        <v>1.81</v>
      </c>
      <c r="Q84" s="171">
        <v>86.23</v>
      </c>
      <c r="R84" s="160">
        <v>876.94</v>
      </c>
      <c r="S84" s="171">
        <v>4.2699999999999996</v>
      </c>
      <c r="T84" s="162">
        <v>2.44</v>
      </c>
      <c r="U84" s="160">
        <v>3.4</v>
      </c>
      <c r="V84" s="160">
        <v>3.4</v>
      </c>
      <c r="W84" s="176">
        <v>3.4</v>
      </c>
      <c r="X84" s="159">
        <f t="shared" si="6"/>
        <v>3.536</v>
      </c>
      <c r="Y84" s="160">
        <v>800</v>
      </c>
    </row>
  </sheetData>
  <mergeCells count="12">
    <mergeCell ref="A1:Y1"/>
    <mergeCell ref="C36:Y36"/>
    <mergeCell ref="A4:A5"/>
    <mergeCell ref="B4:B5"/>
    <mergeCell ref="C4:Y4"/>
    <mergeCell ref="F5:G5"/>
    <mergeCell ref="X5:Y5"/>
    <mergeCell ref="X3:Y3"/>
    <mergeCell ref="U5:W5"/>
    <mergeCell ref="H5:K5"/>
    <mergeCell ref="A3:W3"/>
    <mergeCell ref="L5:N5"/>
  </mergeCells>
  <pageMargins left="0.7" right="0.7" top="0.75" bottom="0.75" header="0.3" footer="0.3"/>
  <pageSetup paperSize="9" scale="3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Q72"/>
  <sheetViews>
    <sheetView topLeftCell="A13" workbookViewId="0">
      <selection activeCell="K28" sqref="K28"/>
    </sheetView>
  </sheetViews>
  <sheetFormatPr defaultRowHeight="15" x14ac:dyDescent="0.25"/>
  <cols>
    <col min="1" max="1" width="0.42578125" customWidth="1"/>
    <col min="2" max="2" width="7.140625" hidden="1" customWidth="1"/>
    <col min="3" max="3" width="17.5703125" customWidth="1"/>
    <col min="4" max="5" width="20" customWidth="1"/>
    <col min="6" max="6" width="17.140625" customWidth="1"/>
    <col min="7" max="7" width="11" customWidth="1"/>
    <col min="8" max="8" width="14.28515625" customWidth="1"/>
    <col min="9" max="9" width="16.85546875" customWidth="1"/>
    <col min="10" max="10" width="17" customWidth="1"/>
    <col min="11" max="11" width="13.85546875" customWidth="1"/>
    <col min="12" max="12" width="14.140625" customWidth="1"/>
    <col min="13" max="13" width="12" customWidth="1"/>
    <col min="14" max="14" width="13.42578125" customWidth="1"/>
    <col min="16" max="16" width="17" customWidth="1"/>
  </cols>
  <sheetData>
    <row r="5" spans="1:17" s="11" customFormat="1" ht="108.75" customHeight="1" x14ac:dyDescent="0.25">
      <c r="A5" s="7" t="s">
        <v>112</v>
      </c>
      <c r="B5" s="7" t="s">
        <v>113</v>
      </c>
      <c r="C5" s="8" t="s">
        <v>114</v>
      </c>
      <c r="D5" s="7" t="s">
        <v>144</v>
      </c>
      <c r="E5" s="7" t="s">
        <v>115</v>
      </c>
      <c r="F5" s="7" t="s">
        <v>150</v>
      </c>
      <c r="G5" s="7" t="s">
        <v>116</v>
      </c>
      <c r="H5" s="7" t="s">
        <v>117</v>
      </c>
      <c r="I5" s="7" t="s">
        <v>118</v>
      </c>
      <c r="J5" s="7" t="s">
        <v>119</v>
      </c>
      <c r="K5" s="7" t="s">
        <v>120</v>
      </c>
      <c r="L5" s="7" t="s">
        <v>121</v>
      </c>
      <c r="M5" s="7" t="s">
        <v>122</v>
      </c>
      <c r="N5" s="7" t="s">
        <v>123</v>
      </c>
      <c r="O5" s="9"/>
      <c r="P5" s="9"/>
      <c r="Q5" s="10"/>
    </row>
    <row r="6" spans="1:17" ht="91.5" customHeight="1" x14ac:dyDescent="0.25">
      <c r="A6" s="216" t="s">
        <v>124</v>
      </c>
      <c r="B6" s="219" t="s">
        <v>125</v>
      </c>
      <c r="C6" s="12"/>
      <c r="D6" s="222" t="s">
        <v>126</v>
      </c>
      <c r="E6" s="13" t="s">
        <v>154</v>
      </c>
      <c r="F6" s="124">
        <f>H6/G6</f>
        <v>105.62578246264334</v>
      </c>
      <c r="G6" s="14">
        <v>8633</v>
      </c>
      <c r="H6" s="15">
        <v>911867.38</v>
      </c>
      <c r="I6" s="14">
        <v>0.04</v>
      </c>
      <c r="J6" s="14">
        <v>12</v>
      </c>
      <c r="K6" s="14">
        <v>1.04</v>
      </c>
      <c r="L6" s="16">
        <f>H6*I6*J6*K6</f>
        <v>455204.19609600003</v>
      </c>
      <c r="M6" s="14"/>
      <c r="N6" s="7"/>
      <c r="O6" s="17"/>
      <c r="P6" s="17"/>
      <c r="Q6" s="18"/>
    </row>
    <row r="7" spans="1:17" ht="97.5" customHeight="1" x14ac:dyDescent="0.25">
      <c r="A7" s="217"/>
      <c r="B7" s="220"/>
      <c r="C7" s="19" t="s">
        <v>127</v>
      </c>
      <c r="D7" s="223"/>
      <c r="E7" s="13" t="s">
        <v>155</v>
      </c>
      <c r="F7" s="124">
        <f t="shared" ref="F7:F8" si="0">H7/G7</f>
        <v>215.92775860071819</v>
      </c>
      <c r="G7" s="14">
        <v>8633</v>
      </c>
      <c r="H7" s="20">
        <v>1864104.34</v>
      </c>
      <c r="I7" s="14">
        <v>0.04</v>
      </c>
      <c r="J7" s="14">
        <v>12</v>
      </c>
      <c r="K7" s="14">
        <v>1</v>
      </c>
      <c r="L7" s="16">
        <f>H7*I7*J7*K7</f>
        <v>894770.08320000011</v>
      </c>
      <c r="M7" s="21">
        <f>N7*100/L6</f>
        <v>96.564550782677344</v>
      </c>
      <c r="N7" s="22">
        <f>L7-L6</f>
        <v>439565.88710400008</v>
      </c>
      <c r="O7" s="17"/>
      <c r="P7" s="17"/>
      <c r="Q7" s="18"/>
    </row>
    <row r="8" spans="1:17" ht="80.25" customHeight="1" x14ac:dyDescent="0.25">
      <c r="A8" s="218"/>
      <c r="B8" s="221"/>
      <c r="C8" s="23"/>
      <c r="D8" s="224"/>
      <c r="E8" s="13" t="s">
        <v>156</v>
      </c>
      <c r="F8" s="124">
        <f t="shared" si="0"/>
        <v>215.92775860071819</v>
      </c>
      <c r="G8" s="14">
        <v>8633</v>
      </c>
      <c r="H8" s="20">
        <v>1864104.34</v>
      </c>
      <c r="I8" s="14">
        <v>0.04</v>
      </c>
      <c r="J8" s="14">
        <v>6.5</v>
      </c>
      <c r="K8" s="14">
        <v>1</v>
      </c>
      <c r="L8" s="24">
        <f>H8*I8*J8*K8</f>
        <v>484667.12840000005</v>
      </c>
      <c r="M8" s="94">
        <f>N8*100/L6</f>
        <v>6.4724650072835548</v>
      </c>
      <c r="N8" s="22">
        <f>L8-L6</f>
        <v>29462.932304000016</v>
      </c>
      <c r="O8" s="17"/>
      <c r="P8" s="17"/>
      <c r="Q8" s="18"/>
    </row>
    <row r="9" spans="1:17" x14ac:dyDescent="0.25">
      <c r="N9" s="18"/>
      <c r="O9" s="18"/>
      <c r="P9" s="18"/>
      <c r="Q9" s="18"/>
    </row>
    <row r="11" spans="1:17" ht="99" customHeight="1" x14ac:dyDescent="0.25">
      <c r="A11" s="7" t="s">
        <v>112</v>
      </c>
      <c r="B11" s="7"/>
      <c r="C11" s="8" t="s">
        <v>114</v>
      </c>
      <c r="D11" s="7" t="s">
        <v>144</v>
      </c>
      <c r="E11" s="7" t="s">
        <v>115</v>
      </c>
      <c r="F11" s="7" t="s">
        <v>150</v>
      </c>
      <c r="G11" s="7" t="s">
        <v>116</v>
      </c>
      <c r="H11" s="7" t="s">
        <v>117</v>
      </c>
      <c r="I11" s="7" t="s">
        <v>118</v>
      </c>
      <c r="J11" s="7" t="s">
        <v>119</v>
      </c>
      <c r="K11" s="7" t="s">
        <v>120</v>
      </c>
      <c r="L11" s="7" t="s">
        <v>121</v>
      </c>
      <c r="M11" s="7" t="s">
        <v>122</v>
      </c>
      <c r="N11" s="7" t="s">
        <v>123</v>
      </c>
    </row>
    <row r="12" spans="1:17" ht="56.25" customHeight="1" x14ac:dyDescent="0.25">
      <c r="A12" s="216" t="s">
        <v>128</v>
      </c>
      <c r="B12" s="219" t="s">
        <v>129</v>
      </c>
      <c r="C12" s="8"/>
      <c r="D12" s="222" t="s">
        <v>145</v>
      </c>
      <c r="E12" s="13" t="s">
        <v>154</v>
      </c>
      <c r="F12" s="25">
        <f>H12/G12</f>
        <v>406.87</v>
      </c>
      <c r="G12" s="26">
        <v>250</v>
      </c>
      <c r="H12" s="26">
        <v>101717.5</v>
      </c>
      <c r="I12" s="27">
        <v>0.09</v>
      </c>
      <c r="J12" s="28">
        <v>2.3199999999999998</v>
      </c>
      <c r="K12" s="28">
        <v>1.04</v>
      </c>
      <c r="L12" s="29">
        <f>H12*I12*J12*K12</f>
        <v>22088.15856</v>
      </c>
      <c r="M12" s="26"/>
      <c r="N12" s="7"/>
    </row>
    <row r="13" spans="1:17" ht="65.25" customHeight="1" x14ac:dyDescent="0.25">
      <c r="A13" s="217"/>
      <c r="B13" s="220"/>
      <c r="C13" s="30" t="s">
        <v>130</v>
      </c>
      <c r="D13" s="223"/>
      <c r="E13" s="13" t="s">
        <v>155</v>
      </c>
      <c r="F13" s="25">
        <f t="shared" ref="F13:F14" si="1">H13/G13</f>
        <v>686.24</v>
      </c>
      <c r="G13" s="26">
        <v>250</v>
      </c>
      <c r="H13" s="26">
        <v>171560</v>
      </c>
      <c r="I13" s="26">
        <v>0.09</v>
      </c>
      <c r="J13" s="26">
        <v>2.3199999999999998</v>
      </c>
      <c r="K13" s="26">
        <v>1</v>
      </c>
      <c r="L13" s="29">
        <f>H13*I13*J13*K13</f>
        <v>35821.727999999996</v>
      </c>
      <c r="M13" s="29">
        <f>N13*100/L12</f>
        <v>62.176162864343347</v>
      </c>
      <c r="N13" s="22">
        <f>L13-L12</f>
        <v>13733.569439999996</v>
      </c>
    </row>
    <row r="14" spans="1:17" ht="57.75" customHeight="1" x14ac:dyDescent="0.25">
      <c r="A14" s="218"/>
      <c r="B14" s="221"/>
      <c r="C14" s="32"/>
      <c r="D14" s="224"/>
      <c r="E14" s="13" t="s">
        <v>156</v>
      </c>
      <c r="F14" s="25">
        <f t="shared" si="1"/>
        <v>686.24</v>
      </c>
      <c r="G14" s="26">
        <v>250</v>
      </c>
      <c r="H14" s="26">
        <v>171560</v>
      </c>
      <c r="I14" s="26">
        <v>0.09</v>
      </c>
      <c r="J14" s="26">
        <v>1.52</v>
      </c>
      <c r="K14" s="26">
        <v>1</v>
      </c>
      <c r="L14" s="33">
        <v>23523.89</v>
      </c>
      <c r="M14" s="29">
        <f>N14*100/L12</f>
        <v>6.5000051321616361</v>
      </c>
      <c r="N14" s="22">
        <f>L14-L12</f>
        <v>1435.7314399999996</v>
      </c>
    </row>
    <row r="17" spans="1:14" ht="87.75" customHeight="1" x14ac:dyDescent="0.25">
      <c r="A17" s="7" t="s">
        <v>112</v>
      </c>
      <c r="B17" s="7"/>
      <c r="C17" s="7" t="s">
        <v>114</v>
      </c>
      <c r="D17" s="7" t="s">
        <v>144</v>
      </c>
      <c r="E17" s="7" t="s">
        <v>115</v>
      </c>
      <c r="F17" s="7" t="s">
        <v>150</v>
      </c>
      <c r="G17" s="7" t="s">
        <v>116</v>
      </c>
      <c r="H17" s="7" t="s">
        <v>117</v>
      </c>
      <c r="I17" s="7" t="s">
        <v>118</v>
      </c>
      <c r="J17" s="7" t="s">
        <v>119</v>
      </c>
      <c r="K17" s="7" t="s">
        <v>120</v>
      </c>
      <c r="L17" s="7" t="s">
        <v>121</v>
      </c>
      <c r="M17" s="7" t="s">
        <v>122</v>
      </c>
      <c r="N17" s="7" t="s">
        <v>123</v>
      </c>
    </row>
    <row r="18" spans="1:14" ht="60" x14ac:dyDescent="0.25">
      <c r="A18" s="225" t="s">
        <v>131</v>
      </c>
      <c r="B18" s="225" t="s">
        <v>132</v>
      </c>
      <c r="C18" s="12" t="s">
        <v>146</v>
      </c>
      <c r="D18" s="225" t="s">
        <v>147</v>
      </c>
      <c r="E18" s="13" t="s">
        <v>154</v>
      </c>
      <c r="F18" s="125">
        <f>H18/G18</f>
        <v>1.9100001646795337</v>
      </c>
      <c r="G18" s="26">
        <v>121448</v>
      </c>
      <c r="H18" s="29">
        <v>231965.7</v>
      </c>
      <c r="I18" s="95">
        <v>6.9999999999999999E-4</v>
      </c>
      <c r="J18" s="29">
        <v>350.06</v>
      </c>
      <c r="K18" s="29">
        <v>1.04</v>
      </c>
      <c r="L18" s="29">
        <f>H18*I18*J18*K18</f>
        <v>59114.992621776</v>
      </c>
      <c r="M18" s="26"/>
      <c r="N18" s="7"/>
    </row>
    <row r="19" spans="1:14" ht="45" x14ac:dyDescent="0.25">
      <c r="A19" s="226"/>
      <c r="B19" s="226"/>
      <c r="C19" s="34"/>
      <c r="D19" s="226"/>
      <c r="E19" s="13" t="s">
        <v>155</v>
      </c>
      <c r="F19" s="125">
        <f t="shared" ref="F19:F20" si="2">H19/G19</f>
        <v>3.02</v>
      </c>
      <c r="G19" s="26">
        <v>121448</v>
      </c>
      <c r="H19" s="29">
        <v>366772.96</v>
      </c>
      <c r="I19" s="95">
        <v>6.9999999999999999E-4</v>
      </c>
      <c r="J19" s="29">
        <v>350.06</v>
      </c>
      <c r="K19" s="29">
        <v>1</v>
      </c>
      <c r="L19" s="29">
        <f>H19*I19*J19*1</f>
        <v>89874.779664320013</v>
      </c>
      <c r="M19" s="29">
        <f>N19*100/L18</f>
        <v>52.033816935998615</v>
      </c>
      <c r="N19" s="22">
        <f>L19-L18</f>
        <v>30759.787042544012</v>
      </c>
    </row>
    <row r="20" spans="1:14" ht="45" x14ac:dyDescent="0.25">
      <c r="A20" s="227"/>
      <c r="B20" s="227"/>
      <c r="C20" s="23"/>
      <c r="D20" s="227"/>
      <c r="E20" s="13" t="s">
        <v>156</v>
      </c>
      <c r="F20" s="125">
        <f t="shared" si="2"/>
        <v>3.02</v>
      </c>
      <c r="G20" s="26">
        <v>121448</v>
      </c>
      <c r="H20" s="29">
        <v>366772.96</v>
      </c>
      <c r="I20" s="95">
        <v>6.9999999999999999E-4</v>
      </c>
      <c r="J20" s="29">
        <v>245.2</v>
      </c>
      <c r="K20" s="29">
        <v>1</v>
      </c>
      <c r="L20" s="33">
        <f>H20*I20*J20*K20</f>
        <v>62952.910854400005</v>
      </c>
      <c r="M20" s="31">
        <v>6.5000000000000002E-2</v>
      </c>
      <c r="N20" s="22">
        <f>L20-L18</f>
        <v>3837.9182326240043</v>
      </c>
    </row>
    <row r="26" spans="1:14" ht="20.25" x14ac:dyDescent="0.3">
      <c r="E26" s="35"/>
      <c r="F26" s="35"/>
    </row>
    <row r="27" spans="1:14" x14ac:dyDescent="0.25">
      <c r="A27" s="228"/>
      <c r="B27" s="228"/>
      <c r="C27" s="228"/>
      <c r="D27" s="228"/>
      <c r="E27" s="228"/>
      <c r="F27" s="228"/>
      <c r="G27" s="228"/>
      <c r="H27" s="228"/>
      <c r="I27" s="228"/>
    </row>
    <row r="28" spans="1:14" x14ac:dyDescent="0.25">
      <c r="H28" s="36"/>
    </row>
    <row r="29" spans="1:14" x14ac:dyDescent="0.25">
      <c r="A29" s="37"/>
      <c r="B29" s="37"/>
      <c r="C29" s="37"/>
      <c r="D29" s="37"/>
      <c r="E29" s="37"/>
      <c r="F29" s="37"/>
      <c r="H29" s="36"/>
    </row>
    <row r="30" spans="1:14" x14ac:dyDescent="0.25">
      <c r="A30" s="229"/>
      <c r="B30" s="229"/>
      <c r="C30" s="229"/>
      <c r="D30" s="229"/>
      <c r="E30" s="229"/>
      <c r="F30" s="229"/>
      <c r="G30" s="229"/>
      <c r="H30" s="229"/>
      <c r="I30" s="229"/>
      <c r="J30" s="18"/>
    </row>
    <row r="31" spans="1:14" x14ac:dyDescent="0.25">
      <c r="A31" s="215"/>
      <c r="B31" s="215"/>
      <c r="C31" s="215"/>
      <c r="D31" s="215"/>
      <c r="E31" s="215"/>
      <c r="F31" s="215"/>
      <c r="G31" s="215"/>
      <c r="H31" s="215"/>
      <c r="I31" s="215"/>
      <c r="J31" s="18"/>
    </row>
    <row r="32" spans="1:14" x14ac:dyDescent="0.25">
      <c r="A32" s="215"/>
      <c r="B32" s="215"/>
      <c r="C32" s="215"/>
      <c r="D32" s="215"/>
      <c r="E32" s="215"/>
      <c r="F32" s="215"/>
      <c r="G32" s="215"/>
      <c r="H32" s="38"/>
      <c r="I32" s="18"/>
      <c r="J32" s="18"/>
    </row>
    <row r="33" spans="1:10" x14ac:dyDescent="0.25">
      <c r="A33" s="18"/>
      <c r="B33" s="18"/>
      <c r="C33" s="18"/>
      <c r="D33" s="18"/>
      <c r="E33" s="18"/>
      <c r="F33" s="18"/>
      <c r="G33" s="18"/>
      <c r="H33" s="38"/>
      <c r="I33" s="18"/>
      <c r="J33" s="18"/>
    </row>
    <row r="34" spans="1:10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18"/>
    </row>
    <row r="35" spans="1:10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18"/>
    </row>
    <row r="36" spans="1:10" x14ac:dyDescent="0.25">
      <c r="A36" s="38"/>
      <c r="B36" s="38"/>
      <c r="C36" s="38"/>
      <c r="D36" s="38"/>
      <c r="E36" s="38"/>
      <c r="F36" s="38"/>
      <c r="G36" s="39"/>
      <c r="H36" s="39"/>
      <c r="I36" s="39"/>
      <c r="J36" s="18"/>
    </row>
    <row r="37" spans="1:10" x14ac:dyDescent="0.25">
      <c r="A37" s="18"/>
      <c r="B37" s="38"/>
      <c r="C37" s="38"/>
      <c r="D37" s="39"/>
      <c r="E37" s="39"/>
      <c r="F37" s="39"/>
      <c r="G37" s="18"/>
      <c r="H37" s="18"/>
      <c r="I37" s="38"/>
      <c r="J37" s="18"/>
    </row>
    <row r="38" spans="1:10" x14ac:dyDescent="0.25">
      <c r="A38" s="39"/>
      <c r="B38" s="38"/>
      <c r="C38" s="38"/>
      <c r="D38" s="18"/>
      <c r="E38" s="18"/>
      <c r="F38" s="18"/>
      <c r="G38" s="39"/>
      <c r="H38" s="39"/>
      <c r="I38" s="39"/>
      <c r="J38" s="18"/>
    </row>
    <row r="39" spans="1:10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18"/>
    </row>
    <row r="40" spans="1:10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18"/>
    </row>
    <row r="41" spans="1:10" x14ac:dyDescent="0.25">
      <c r="A41" s="38"/>
      <c r="B41" s="38"/>
      <c r="C41" s="38"/>
      <c r="D41" s="38"/>
      <c r="E41" s="38"/>
      <c r="F41" s="38"/>
      <c r="G41" s="40"/>
      <c r="H41" s="40"/>
      <c r="I41" s="41"/>
      <c r="J41" s="18"/>
    </row>
    <row r="42" spans="1:10" x14ac:dyDescent="0.25">
      <c r="H42" s="36"/>
    </row>
    <row r="43" spans="1:10" x14ac:dyDescent="0.25">
      <c r="A43" s="230"/>
      <c r="B43" s="230"/>
      <c r="C43" s="230"/>
      <c r="D43" s="230"/>
      <c r="E43" s="230"/>
      <c r="G43" s="42"/>
      <c r="H43" s="36"/>
    </row>
    <row r="44" spans="1:10" x14ac:dyDescent="0.25">
      <c r="A44" s="230"/>
      <c r="B44" s="230"/>
      <c r="C44" s="230"/>
      <c r="D44" s="230"/>
      <c r="E44" s="230"/>
      <c r="G44" s="43"/>
      <c r="H44" s="36"/>
    </row>
    <row r="45" spans="1:10" x14ac:dyDescent="0.25">
      <c r="A45" s="230"/>
      <c r="B45" s="230"/>
      <c r="C45" s="230"/>
      <c r="D45" s="230"/>
      <c r="E45" s="230"/>
      <c r="G45" s="42"/>
      <c r="H45" s="36"/>
    </row>
    <row r="46" spans="1:10" x14ac:dyDescent="0.25">
      <c r="H46" s="36"/>
    </row>
    <row r="47" spans="1:10" x14ac:dyDescent="0.25">
      <c r="H47" s="36"/>
    </row>
    <row r="48" spans="1:10" x14ac:dyDescent="0.25">
      <c r="G48" s="44"/>
      <c r="H48" s="45"/>
    </row>
    <row r="49" spans="1:9" x14ac:dyDescent="0.25">
      <c r="H49" s="36"/>
    </row>
    <row r="50" spans="1:9" x14ac:dyDescent="0.25">
      <c r="A50" s="231"/>
      <c r="B50" s="231"/>
      <c r="C50" s="44"/>
      <c r="H50" s="46"/>
    </row>
    <row r="51" spans="1:9" x14ac:dyDescent="0.25">
      <c r="G51" s="44"/>
      <c r="H51" s="36"/>
    </row>
    <row r="53" spans="1:9" ht="20.25" x14ac:dyDescent="0.3">
      <c r="E53" s="35"/>
      <c r="F53" s="35"/>
    </row>
    <row r="54" spans="1:9" x14ac:dyDescent="0.25">
      <c r="A54" s="228"/>
      <c r="B54" s="228"/>
      <c r="C54" s="228"/>
      <c r="D54" s="228"/>
      <c r="E54" s="228"/>
      <c r="F54" s="228"/>
      <c r="G54" s="228"/>
      <c r="H54" s="228"/>
      <c r="I54" s="228"/>
    </row>
    <row r="55" spans="1:9" x14ac:dyDescent="0.25">
      <c r="H55" s="36"/>
    </row>
    <row r="56" spans="1:9" x14ac:dyDescent="0.25">
      <c r="A56" s="37"/>
      <c r="B56" s="37"/>
      <c r="C56" s="37"/>
      <c r="D56" s="37"/>
      <c r="E56" s="37"/>
      <c r="F56" s="37"/>
      <c r="H56" s="36"/>
    </row>
    <row r="57" spans="1:9" x14ac:dyDescent="0.25">
      <c r="A57" s="229"/>
      <c r="B57" s="229"/>
      <c r="C57" s="229"/>
      <c r="D57" s="229"/>
      <c r="E57" s="229"/>
      <c r="F57" s="229"/>
      <c r="G57" s="229"/>
      <c r="H57" s="229"/>
      <c r="I57" s="229"/>
    </row>
    <row r="58" spans="1:9" x14ac:dyDescent="0.25">
      <c r="A58" s="230"/>
      <c r="B58" s="230"/>
      <c r="C58" s="230"/>
      <c r="D58" s="230"/>
      <c r="E58" s="230"/>
      <c r="F58" s="230"/>
      <c r="G58" s="230"/>
      <c r="H58" s="230"/>
      <c r="I58" s="230"/>
    </row>
    <row r="59" spans="1:9" x14ac:dyDescent="0.25">
      <c r="A59" s="230"/>
      <c r="B59" s="230"/>
      <c r="C59" s="230"/>
      <c r="D59" s="230"/>
      <c r="E59" s="230"/>
      <c r="F59" s="230"/>
      <c r="G59" s="230"/>
      <c r="H59" s="36"/>
    </row>
    <row r="60" spans="1:9" x14ac:dyDescent="0.25">
      <c r="H60" s="36"/>
    </row>
    <row r="61" spans="1:9" x14ac:dyDescent="0.25">
      <c r="A61" s="47"/>
      <c r="B61" s="47"/>
      <c r="C61" s="47"/>
      <c r="D61" s="47"/>
      <c r="E61" s="47"/>
      <c r="F61" s="47"/>
      <c r="G61" s="47"/>
      <c r="H61" s="48"/>
      <c r="I61" s="47"/>
    </row>
    <row r="62" spans="1:9" x14ac:dyDescent="0.25">
      <c r="A62" s="49"/>
      <c r="B62" s="49"/>
      <c r="C62" s="49"/>
      <c r="D62" s="49"/>
      <c r="E62" s="49"/>
      <c r="F62" s="49"/>
      <c r="G62" s="50"/>
      <c r="H62" s="38"/>
      <c r="I62" s="50"/>
    </row>
    <row r="63" spans="1:9" x14ac:dyDescent="0.25">
      <c r="A63" s="50"/>
      <c r="B63" s="51"/>
      <c r="C63" s="51"/>
      <c r="D63" s="51"/>
      <c r="E63" s="51"/>
      <c r="F63" s="51"/>
      <c r="G63" s="52"/>
      <c r="H63" s="39"/>
      <c r="I63" s="52"/>
    </row>
    <row r="64" spans="1:9" x14ac:dyDescent="0.25">
      <c r="A64" s="53"/>
      <c r="B64" s="49"/>
      <c r="C64" s="49"/>
      <c r="D64" s="54"/>
      <c r="E64" s="54"/>
      <c r="F64" s="54"/>
      <c r="G64" s="55"/>
      <c r="H64" s="18"/>
      <c r="I64" s="50"/>
    </row>
    <row r="65" spans="1:9" x14ac:dyDescent="0.25">
      <c r="A65" s="56"/>
      <c r="B65" s="57"/>
      <c r="C65" s="57"/>
      <c r="D65" s="58"/>
      <c r="E65" s="58"/>
      <c r="F65" s="58"/>
      <c r="G65" s="56"/>
      <c r="H65" s="59"/>
      <c r="I65" s="56"/>
    </row>
    <row r="66" spans="1:9" x14ac:dyDescent="0.25">
      <c r="A66" s="27"/>
      <c r="B66" s="27"/>
      <c r="C66" s="27"/>
      <c r="D66" s="27"/>
      <c r="E66" s="27"/>
      <c r="F66" s="27"/>
      <c r="G66" s="27"/>
      <c r="H66" s="27"/>
      <c r="I66" s="27"/>
    </row>
    <row r="67" spans="1:9" x14ac:dyDescent="0.25">
      <c r="A67" s="27"/>
      <c r="B67" s="27"/>
      <c r="C67" s="27"/>
      <c r="D67" s="27"/>
      <c r="E67" s="27"/>
      <c r="F67" s="27"/>
      <c r="G67" s="27"/>
      <c r="H67" s="27"/>
      <c r="I67" s="27"/>
    </row>
    <row r="68" spans="1:9" x14ac:dyDescent="0.25">
      <c r="A68" s="27"/>
      <c r="B68" s="27"/>
      <c r="C68" s="27"/>
      <c r="D68" s="27"/>
      <c r="E68" s="27"/>
      <c r="F68" s="27"/>
      <c r="G68" s="28"/>
      <c r="H68" s="28"/>
      <c r="I68" s="60"/>
    </row>
    <row r="69" spans="1:9" x14ac:dyDescent="0.25">
      <c r="H69" s="36"/>
    </row>
    <row r="70" spans="1:9" x14ac:dyDescent="0.25">
      <c r="A70" s="230"/>
      <c r="B70" s="230"/>
      <c r="C70" s="230"/>
      <c r="D70" s="230"/>
      <c r="E70" s="230"/>
      <c r="G70" s="42"/>
      <c r="H70" s="36"/>
    </row>
    <row r="71" spans="1:9" x14ac:dyDescent="0.25">
      <c r="A71" s="230"/>
      <c r="B71" s="230"/>
      <c r="C71" s="230"/>
      <c r="D71" s="230"/>
      <c r="E71" s="230"/>
      <c r="G71" s="43"/>
      <c r="H71" s="36"/>
    </row>
    <row r="72" spans="1:9" x14ac:dyDescent="0.25">
      <c r="A72" s="230"/>
      <c r="B72" s="230"/>
      <c r="C72" s="230"/>
      <c r="D72" s="230"/>
      <c r="E72" s="230"/>
      <c r="G72" s="42"/>
      <c r="H72" s="36"/>
    </row>
  </sheetData>
  <mergeCells count="24">
    <mergeCell ref="A72:E72"/>
    <mergeCell ref="A32:G32"/>
    <mergeCell ref="A43:E43"/>
    <mergeCell ref="A44:E44"/>
    <mergeCell ref="A45:E45"/>
    <mergeCell ref="A50:B50"/>
    <mergeCell ref="A54:I54"/>
    <mergeCell ref="A57:I57"/>
    <mergeCell ref="A58:I58"/>
    <mergeCell ref="A59:G59"/>
    <mergeCell ref="A70:E70"/>
    <mergeCell ref="A71:E71"/>
    <mergeCell ref="A31:I31"/>
    <mergeCell ref="A6:A8"/>
    <mergeCell ref="B6:B8"/>
    <mergeCell ref="D6:D8"/>
    <mergeCell ref="A12:A14"/>
    <mergeCell ref="B12:B14"/>
    <mergeCell ref="D12:D14"/>
    <mergeCell ref="A18:A20"/>
    <mergeCell ref="B18:B20"/>
    <mergeCell ref="D18:D20"/>
    <mergeCell ref="A27:I27"/>
    <mergeCell ref="A30:I30"/>
  </mergeCells>
  <pageMargins left="0.7" right="0.7" top="0.75" bottom="0.75" header="0.3" footer="0.3"/>
  <pageSetup paperSize="9" scale="6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97"/>
  <sheetViews>
    <sheetView workbookViewId="0">
      <selection activeCell="G8" sqref="G8"/>
    </sheetView>
  </sheetViews>
  <sheetFormatPr defaultRowHeight="15" x14ac:dyDescent="0.25"/>
  <cols>
    <col min="1" max="2" width="0.140625" customWidth="1"/>
    <col min="3" max="3" width="29.140625" customWidth="1"/>
    <col min="4" max="4" width="24.85546875" customWidth="1"/>
    <col min="5" max="5" width="23.85546875" customWidth="1"/>
    <col min="6" max="6" width="18.5703125" customWidth="1"/>
    <col min="7" max="7" width="15.28515625" customWidth="1"/>
    <col min="8" max="8" width="14.85546875" customWidth="1"/>
    <col min="9" max="9" width="13.28515625" customWidth="1"/>
    <col min="10" max="10" width="14.7109375" customWidth="1"/>
    <col min="11" max="11" width="14.42578125" customWidth="1"/>
    <col min="12" max="13" width="11.140625" customWidth="1"/>
    <col min="14" max="14" width="18.42578125" customWidth="1"/>
  </cols>
  <sheetData>
    <row r="1" spans="1:24" s="63" customFormat="1" ht="60.75" thickBot="1" x14ac:dyDescent="0.3">
      <c r="C1" s="126" t="s">
        <v>133</v>
      </c>
      <c r="D1" s="126" t="s">
        <v>134</v>
      </c>
      <c r="E1" s="126" t="s">
        <v>115</v>
      </c>
      <c r="F1" s="126" t="s">
        <v>150</v>
      </c>
      <c r="G1" s="126" t="s">
        <v>116</v>
      </c>
      <c r="H1" s="126" t="s">
        <v>117</v>
      </c>
      <c r="I1" s="126" t="s">
        <v>118</v>
      </c>
      <c r="J1" s="126" t="s">
        <v>119</v>
      </c>
      <c r="K1" s="126" t="s">
        <v>120</v>
      </c>
      <c r="L1" s="126" t="s">
        <v>121</v>
      </c>
      <c r="M1" s="126" t="s">
        <v>122</v>
      </c>
      <c r="N1" s="126" t="s">
        <v>123</v>
      </c>
      <c r="X1" s="64"/>
    </row>
    <row r="2" spans="1:24" s="63" customFormat="1" ht="30.75" thickBot="1" x14ac:dyDescent="0.3">
      <c r="C2" s="238" t="s">
        <v>151</v>
      </c>
      <c r="D2" s="241" t="s">
        <v>152</v>
      </c>
      <c r="E2" s="13" t="s">
        <v>154</v>
      </c>
      <c r="F2" s="104">
        <v>297.35000000000002</v>
      </c>
      <c r="G2" s="127">
        <v>383</v>
      </c>
      <c r="H2" s="127">
        <f>F2*G2</f>
        <v>113885.05</v>
      </c>
      <c r="I2" s="127">
        <v>0.02</v>
      </c>
      <c r="J2" s="127">
        <v>0.41</v>
      </c>
      <c r="K2" s="127">
        <v>1.04</v>
      </c>
      <c r="L2" s="127">
        <f>H2*I2*J2*K2</f>
        <v>971.21170640000003</v>
      </c>
      <c r="M2" s="105"/>
      <c r="N2" s="106"/>
      <c r="X2" s="64"/>
    </row>
    <row r="3" spans="1:24" s="63" customFormat="1" ht="45.75" thickBot="1" x14ac:dyDescent="0.3">
      <c r="C3" s="239"/>
      <c r="D3" s="242"/>
      <c r="E3" s="13" t="s">
        <v>155</v>
      </c>
      <c r="F3" s="104">
        <v>217.35</v>
      </c>
      <c r="G3" s="7">
        <v>383</v>
      </c>
      <c r="H3" s="7">
        <f t="shared" ref="H3:H4" si="0">F3*G3</f>
        <v>83245.05</v>
      </c>
      <c r="I3" s="105">
        <v>0.02</v>
      </c>
      <c r="J3" s="7">
        <v>0.41</v>
      </c>
      <c r="K3" s="7">
        <v>1</v>
      </c>
      <c r="L3" s="120">
        <f>H3*I3*J3*K3</f>
        <v>682.60941000000003</v>
      </c>
      <c r="M3" s="22">
        <f>N3*100/L2</f>
        <v>29.715693756386543</v>
      </c>
      <c r="N3" s="121">
        <f>L2-L3</f>
        <v>288.6022964</v>
      </c>
      <c r="X3" s="64"/>
    </row>
    <row r="4" spans="1:24" s="63" customFormat="1" ht="45.75" thickBot="1" x14ac:dyDescent="0.3">
      <c r="C4" s="240"/>
      <c r="D4" s="243"/>
      <c r="E4" s="13" t="s">
        <v>156</v>
      </c>
      <c r="F4" s="104">
        <v>217.35</v>
      </c>
      <c r="G4" s="107">
        <v>383</v>
      </c>
      <c r="H4" s="107">
        <f t="shared" si="0"/>
        <v>83245.05</v>
      </c>
      <c r="I4" s="105">
        <v>0.02</v>
      </c>
      <c r="J4" s="107">
        <v>0.62</v>
      </c>
      <c r="K4" s="107">
        <v>1</v>
      </c>
      <c r="L4" s="120">
        <f>K4*J4*I4*H4</f>
        <v>1032.2386200000001</v>
      </c>
      <c r="M4" s="123">
        <f>N4*100/L2</f>
        <v>6.2835850513179174</v>
      </c>
      <c r="N4" s="122">
        <f>L4-L2</f>
        <v>61.026913600000057</v>
      </c>
      <c r="X4" s="64"/>
    </row>
    <row r="5" spans="1:24" s="63" customFormat="1" ht="30.75" thickBot="1" x14ac:dyDescent="0.3">
      <c r="C5" s="238" t="s">
        <v>153</v>
      </c>
      <c r="D5" s="241" t="s">
        <v>152</v>
      </c>
      <c r="E5" s="13" t="s">
        <v>154</v>
      </c>
      <c r="F5" s="104">
        <v>298.35000000000002</v>
      </c>
      <c r="G5" s="111">
        <v>645</v>
      </c>
      <c r="H5" s="111">
        <v>332448.96000000002</v>
      </c>
      <c r="I5" s="111">
        <v>0.02</v>
      </c>
      <c r="J5" s="111">
        <v>0.41</v>
      </c>
      <c r="K5" s="111">
        <v>1.04</v>
      </c>
      <c r="L5" s="112">
        <f t="shared" ref="L5:L6" si="1">H5*I5*J5*K5</f>
        <v>2835.1247308800002</v>
      </c>
      <c r="M5" s="112"/>
      <c r="N5" s="113"/>
      <c r="X5" s="64"/>
    </row>
    <row r="6" spans="1:24" s="63" customFormat="1" ht="45.75" thickBot="1" x14ac:dyDescent="0.3">
      <c r="C6" s="239"/>
      <c r="D6" s="242"/>
      <c r="E6" s="13" t="s">
        <v>155</v>
      </c>
      <c r="F6" s="104">
        <v>314.16000000000003</v>
      </c>
      <c r="G6" s="61">
        <v>645</v>
      </c>
      <c r="H6" s="61">
        <f>F6*G6</f>
        <v>202633.2</v>
      </c>
      <c r="I6" s="61">
        <v>0.02</v>
      </c>
      <c r="J6" s="61">
        <v>0.41</v>
      </c>
      <c r="K6" s="61">
        <v>1</v>
      </c>
      <c r="L6" s="62">
        <f t="shared" si="1"/>
        <v>1661.5922399999999</v>
      </c>
      <c r="M6" s="62">
        <f>N6*100/L5</f>
        <v>-41.392622980497407</v>
      </c>
      <c r="N6" s="114">
        <f>L6-L5</f>
        <v>-1173.5324908800003</v>
      </c>
      <c r="X6" s="64"/>
    </row>
    <row r="7" spans="1:24" s="63" customFormat="1" ht="45.75" thickBot="1" x14ac:dyDescent="0.3">
      <c r="C7" s="240"/>
      <c r="D7" s="243"/>
      <c r="E7" s="13" t="s">
        <v>156</v>
      </c>
      <c r="F7" s="104">
        <v>314.16000000000003</v>
      </c>
      <c r="G7" s="115">
        <v>645</v>
      </c>
      <c r="H7" s="61">
        <f>F7*G7</f>
        <v>202633.2</v>
      </c>
      <c r="I7" s="116">
        <v>0.02</v>
      </c>
      <c r="J7" s="116">
        <v>0.62</v>
      </c>
      <c r="K7" s="116">
        <v>1</v>
      </c>
      <c r="L7" s="117">
        <f>H7*I7*J7*K7</f>
        <v>2512.6516799999999</v>
      </c>
      <c r="M7" s="118">
        <f>N7*100/L5</f>
        <v>-11.374210360752178</v>
      </c>
      <c r="N7" s="119">
        <f>L7-L5</f>
        <v>-322.4730508800003</v>
      </c>
      <c r="X7" s="64"/>
    </row>
    <row r="8" spans="1:24" s="63" customFormat="1" x14ac:dyDescent="0.25">
      <c r="X8" s="64"/>
    </row>
    <row r="9" spans="1:24" s="63" customFormat="1" x14ac:dyDescent="0.25">
      <c r="X9" s="64"/>
    </row>
    <row r="10" spans="1:24" s="63" customFormat="1" x14ac:dyDescent="0.25">
      <c r="X10" s="64"/>
    </row>
    <row r="11" spans="1:24" ht="78.75" customHeight="1" thickBot="1" x14ac:dyDescent="0.3">
      <c r="A11" s="7" t="s">
        <v>112</v>
      </c>
      <c r="B11" s="7"/>
      <c r="C11" s="8" t="s">
        <v>133</v>
      </c>
      <c r="D11" s="8" t="s">
        <v>134</v>
      </c>
      <c r="E11" s="8" t="s">
        <v>115</v>
      </c>
      <c r="F11" s="8" t="s">
        <v>150</v>
      </c>
      <c r="G11" s="8" t="s">
        <v>116</v>
      </c>
      <c r="H11" s="8" t="s">
        <v>117</v>
      </c>
      <c r="I11" s="8" t="s">
        <v>118</v>
      </c>
      <c r="J11" s="8" t="s">
        <v>119</v>
      </c>
      <c r="K11" s="8" t="s">
        <v>120</v>
      </c>
      <c r="L11" s="8" t="s">
        <v>121</v>
      </c>
      <c r="M11" s="8" t="s">
        <v>122</v>
      </c>
      <c r="N11" s="8" t="s">
        <v>123</v>
      </c>
      <c r="O11" s="63"/>
      <c r="P11" s="63"/>
      <c r="Q11" s="63"/>
      <c r="R11" s="63"/>
      <c r="S11" s="63"/>
      <c r="T11" s="63"/>
      <c r="U11" s="63"/>
      <c r="V11" s="63"/>
    </row>
    <row r="12" spans="1:24" ht="76.5" customHeight="1" thickBot="1" x14ac:dyDescent="0.3">
      <c r="A12" s="8"/>
      <c r="B12" s="103"/>
      <c r="C12" s="238" t="s">
        <v>149</v>
      </c>
      <c r="D12" s="241" t="s">
        <v>135</v>
      </c>
      <c r="E12" s="13" t="s">
        <v>154</v>
      </c>
      <c r="F12" s="104">
        <v>297.35000000000002</v>
      </c>
      <c r="G12" s="105">
        <v>1294.4000000000001</v>
      </c>
      <c r="H12" s="105">
        <f>F12*G12</f>
        <v>384889.84000000008</v>
      </c>
      <c r="I12" s="105">
        <v>0.02</v>
      </c>
      <c r="J12" s="105">
        <v>0.27</v>
      </c>
      <c r="K12" s="105">
        <v>1.04</v>
      </c>
      <c r="L12" s="120">
        <f>H12*I12*J12*K12</f>
        <v>2161.5413414400009</v>
      </c>
      <c r="M12" s="105"/>
      <c r="N12" s="106"/>
      <c r="O12" s="63"/>
      <c r="P12" s="63"/>
      <c r="Q12" s="63"/>
      <c r="R12" s="63"/>
      <c r="S12" s="63"/>
      <c r="T12" s="63"/>
      <c r="U12" s="63"/>
      <c r="V12" s="63"/>
    </row>
    <row r="13" spans="1:24" ht="78" customHeight="1" thickBot="1" x14ac:dyDescent="0.3">
      <c r="A13" s="8"/>
      <c r="B13" s="103"/>
      <c r="C13" s="239"/>
      <c r="D13" s="242"/>
      <c r="E13" s="13" t="s">
        <v>155</v>
      </c>
      <c r="F13" s="104">
        <v>217.35</v>
      </c>
      <c r="G13" s="7">
        <v>1294.4000000000001</v>
      </c>
      <c r="H13" s="7">
        <f t="shared" ref="H13:H14" si="2">F13*G13</f>
        <v>281337.84000000003</v>
      </c>
      <c r="I13" s="105">
        <v>0.02</v>
      </c>
      <c r="J13" s="7">
        <v>0.27</v>
      </c>
      <c r="K13" s="7">
        <v>1</v>
      </c>
      <c r="L13" s="120">
        <f>H13*I13*J13*K13</f>
        <v>1519.2243360000004</v>
      </c>
      <c r="M13" s="22">
        <f>N13*100/L12</f>
        <v>29.71569375638655</v>
      </c>
      <c r="N13" s="121">
        <f>L12-L13</f>
        <v>642.31700544000046</v>
      </c>
      <c r="O13" s="63"/>
      <c r="P13" s="63"/>
      <c r="Q13" s="63"/>
      <c r="R13" s="63"/>
      <c r="S13" s="63"/>
      <c r="T13" s="63"/>
      <c r="U13" s="63"/>
      <c r="V13" s="63"/>
    </row>
    <row r="14" spans="1:24" ht="56.25" customHeight="1" thickBot="1" x14ac:dyDescent="0.3">
      <c r="A14" s="8"/>
      <c r="B14" s="103"/>
      <c r="C14" s="240"/>
      <c r="D14" s="243"/>
      <c r="E14" s="13" t="s">
        <v>156</v>
      </c>
      <c r="F14" s="104">
        <v>217.35</v>
      </c>
      <c r="G14" s="107">
        <v>1294.4000000000001</v>
      </c>
      <c r="H14" s="107">
        <f t="shared" si="2"/>
        <v>281337.84000000003</v>
      </c>
      <c r="I14" s="105">
        <v>0.02</v>
      </c>
      <c r="J14" s="107">
        <v>0.41</v>
      </c>
      <c r="K14" s="107">
        <v>1</v>
      </c>
      <c r="L14" s="120">
        <f>K14*J14*I14*H14</f>
        <v>2306.970288</v>
      </c>
      <c r="M14" s="123">
        <f>N14*100/L12</f>
        <v>6.7280205921537233</v>
      </c>
      <c r="N14" s="122">
        <f>L14-L12</f>
        <v>145.42894655999908</v>
      </c>
      <c r="O14" s="63"/>
      <c r="P14" s="63"/>
      <c r="Q14" s="63"/>
      <c r="R14" s="63"/>
      <c r="S14" s="63"/>
      <c r="T14" s="63"/>
      <c r="U14" s="63"/>
      <c r="V14" s="63"/>
    </row>
    <row r="15" spans="1:24" ht="59.25" customHeight="1" thickBot="1" x14ac:dyDescent="0.3">
      <c r="A15" s="225" t="s">
        <v>136</v>
      </c>
      <c r="B15" s="108"/>
      <c r="C15" s="246" t="s">
        <v>148</v>
      </c>
      <c r="D15" s="241" t="s">
        <v>135</v>
      </c>
      <c r="E15" s="13" t="s">
        <v>154</v>
      </c>
      <c r="F15" s="104">
        <f>H15/G15</f>
        <v>221.63264000000001</v>
      </c>
      <c r="G15" s="111">
        <v>1500</v>
      </c>
      <c r="H15" s="111">
        <v>332448.96000000002</v>
      </c>
      <c r="I15" s="111">
        <v>0.02</v>
      </c>
      <c r="J15" s="111">
        <v>0.84</v>
      </c>
      <c r="K15" s="111">
        <v>1.04</v>
      </c>
      <c r="L15" s="112">
        <f t="shared" ref="L15:L16" si="3">H15*I15*J15*K15</f>
        <v>5808.5482291200005</v>
      </c>
      <c r="M15" s="112"/>
      <c r="N15" s="113"/>
    </row>
    <row r="16" spans="1:24" ht="45.75" thickBot="1" x14ac:dyDescent="0.3">
      <c r="A16" s="244"/>
      <c r="B16" s="109"/>
      <c r="C16" s="247"/>
      <c r="D16" s="242"/>
      <c r="E16" s="13" t="s">
        <v>155</v>
      </c>
      <c r="F16" s="104">
        <f t="shared" ref="F16:F17" si="4">H16/G16</f>
        <v>380.53120000000001</v>
      </c>
      <c r="G16" s="61">
        <v>1500</v>
      </c>
      <c r="H16" s="61">
        <v>570796.80000000005</v>
      </c>
      <c r="I16" s="61">
        <v>0.02</v>
      </c>
      <c r="J16" s="61">
        <v>0.84</v>
      </c>
      <c r="K16" s="61">
        <v>1</v>
      </c>
      <c r="L16" s="62">
        <f t="shared" si="3"/>
        <v>9589.3862400000016</v>
      </c>
      <c r="M16" s="62">
        <f>N16*100/L15</f>
        <v>65.090929122797363</v>
      </c>
      <c r="N16" s="114">
        <f>L16-L15</f>
        <v>3780.8380108800011</v>
      </c>
    </row>
    <row r="17" spans="1:26" ht="45.75" thickBot="1" x14ac:dyDescent="0.3">
      <c r="A17" s="245"/>
      <c r="B17" s="110"/>
      <c r="C17" s="248"/>
      <c r="D17" s="243"/>
      <c r="E17" s="13" t="s">
        <v>156</v>
      </c>
      <c r="F17" s="104">
        <f t="shared" si="4"/>
        <v>380.53120000000001</v>
      </c>
      <c r="G17" s="115">
        <v>1500</v>
      </c>
      <c r="H17" s="115">
        <v>570796.80000000005</v>
      </c>
      <c r="I17" s="116">
        <v>0.02</v>
      </c>
      <c r="J17" s="116">
        <v>0.54</v>
      </c>
      <c r="K17" s="116">
        <v>1</v>
      </c>
      <c r="L17" s="117">
        <f>H17*I17*J17*K17</f>
        <v>6164.6054400000012</v>
      </c>
      <c r="M17" s="118">
        <f>N17*100/L15</f>
        <v>6.1298830075125945</v>
      </c>
      <c r="N17" s="119">
        <f>L17-L15</f>
        <v>356.05721088000064</v>
      </c>
    </row>
    <row r="18" spans="1:26" ht="15.75" x14ac:dyDescent="0.25">
      <c r="A18" s="96"/>
      <c r="B18" s="96"/>
      <c r="C18" s="97"/>
      <c r="D18" s="97"/>
      <c r="E18" s="98"/>
      <c r="F18" s="98"/>
      <c r="G18" s="99"/>
      <c r="H18" s="99"/>
      <c r="I18" s="17"/>
      <c r="J18" s="17"/>
      <c r="K18" s="17"/>
      <c r="L18" s="100"/>
      <c r="M18" s="101"/>
      <c r="N18" s="102"/>
    </row>
    <row r="19" spans="1:26" s="18" customFormat="1" ht="18.75" x14ac:dyDescent="0.25">
      <c r="A19" s="65"/>
      <c r="B19" s="65"/>
      <c r="C19" s="66"/>
      <c r="D19" s="66"/>
      <c r="E19" s="65"/>
      <c r="F19" s="65"/>
      <c r="G19" s="67"/>
      <c r="H19" s="68"/>
      <c r="I19" s="69"/>
      <c r="J19" s="68"/>
      <c r="K19" s="68"/>
      <c r="L19" s="68"/>
      <c r="M19" s="70"/>
      <c r="N19" s="65"/>
      <c r="O19" s="67"/>
      <c r="P19" s="68"/>
      <c r="Q19" s="69"/>
      <c r="R19" s="68"/>
      <c r="S19" s="68"/>
      <c r="T19" s="68"/>
      <c r="U19" s="71"/>
      <c r="V19" s="72"/>
      <c r="W19" s="71"/>
      <c r="X19" s="72"/>
      <c r="Y19" s="72"/>
      <c r="Z19" s="72"/>
    </row>
    <row r="20" spans="1:26" s="18" customFormat="1" ht="18.75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1"/>
    </row>
    <row r="21" spans="1:26" s="18" customFormat="1" x14ac:dyDescent="0.25"/>
    <row r="22" spans="1:26" ht="80.25" customHeight="1" x14ac:dyDescent="0.25">
      <c r="A22" s="7" t="s">
        <v>137</v>
      </c>
      <c r="B22" s="7"/>
      <c r="C22" s="7" t="s">
        <v>138</v>
      </c>
      <c r="D22" s="7" t="s">
        <v>134</v>
      </c>
      <c r="E22" s="7" t="s">
        <v>115</v>
      </c>
      <c r="F22" s="8" t="s">
        <v>150</v>
      </c>
      <c r="G22" s="7" t="s">
        <v>116</v>
      </c>
      <c r="H22" s="7" t="s">
        <v>117</v>
      </c>
      <c r="I22" s="7" t="s">
        <v>118</v>
      </c>
      <c r="J22" s="7" t="s">
        <v>119</v>
      </c>
      <c r="K22" s="7" t="s">
        <v>120</v>
      </c>
      <c r="L22" s="7" t="s">
        <v>121</v>
      </c>
      <c r="M22" s="7" t="s">
        <v>122</v>
      </c>
      <c r="N22" s="7" t="s">
        <v>123</v>
      </c>
    </row>
    <row r="23" spans="1:26" ht="78.75" customHeight="1" x14ac:dyDescent="0.25">
      <c r="A23" s="251" t="s">
        <v>139</v>
      </c>
      <c r="B23" s="73"/>
      <c r="C23" s="225" t="s">
        <v>140</v>
      </c>
      <c r="D23" s="225" t="s">
        <v>139</v>
      </c>
      <c r="E23" s="13" t="s">
        <v>154</v>
      </c>
      <c r="F23" s="13">
        <v>90.81</v>
      </c>
      <c r="G23" s="74">
        <v>6</v>
      </c>
      <c r="H23" s="75">
        <f>F23*G23</f>
        <v>544.86</v>
      </c>
      <c r="I23" s="75">
        <v>0.01</v>
      </c>
      <c r="J23" s="76">
        <v>36</v>
      </c>
      <c r="K23" s="76">
        <v>1.04</v>
      </c>
      <c r="L23" s="77">
        <f>H23*I23*J23*K23</f>
        <v>203.99558400000001</v>
      </c>
      <c r="M23" s="78"/>
      <c r="N23" s="79"/>
    </row>
    <row r="24" spans="1:26" ht="45" x14ac:dyDescent="0.25">
      <c r="A24" s="252"/>
      <c r="B24" s="80"/>
      <c r="C24" s="249"/>
      <c r="D24" s="249"/>
      <c r="E24" s="13" t="s">
        <v>155</v>
      </c>
      <c r="F24" s="13">
        <v>3.93</v>
      </c>
      <c r="G24" s="81">
        <v>6</v>
      </c>
      <c r="H24" s="26">
        <f>G24*F24</f>
        <v>23.580000000000002</v>
      </c>
      <c r="I24" s="75">
        <v>0.01</v>
      </c>
      <c r="J24" s="76">
        <v>36</v>
      </c>
      <c r="K24" s="76">
        <v>1</v>
      </c>
      <c r="L24" s="77">
        <f>H24*I24*J24*K24</f>
        <v>8.4888000000000012</v>
      </c>
      <c r="M24" s="128">
        <f>N24*100/L23</f>
        <v>-95.838733450229981</v>
      </c>
      <c r="N24" s="82">
        <f>L24-L23</f>
        <v>-195.50678400000001</v>
      </c>
    </row>
    <row r="25" spans="1:26" ht="15" customHeight="1" x14ac:dyDescent="0.25">
      <c r="A25" s="252"/>
      <c r="B25" s="80"/>
      <c r="C25" s="249"/>
      <c r="D25" s="249"/>
      <c r="E25" s="225" t="s">
        <v>156</v>
      </c>
      <c r="F25" s="225">
        <v>3.93</v>
      </c>
      <c r="G25" s="254">
        <v>6</v>
      </c>
      <c r="H25" s="225">
        <f>G25*F25</f>
        <v>23.580000000000002</v>
      </c>
      <c r="I25" s="225">
        <v>0.01</v>
      </c>
      <c r="J25" s="225">
        <v>921.35</v>
      </c>
      <c r="K25" s="225">
        <v>1</v>
      </c>
      <c r="L25" s="232">
        <f>H25*I25*J25*K25</f>
        <v>217.25433000000001</v>
      </c>
      <c r="M25" s="235">
        <f>N25*100/L23</f>
        <v>6.4995259897390723</v>
      </c>
      <c r="N25" s="232">
        <f>L25-L23</f>
        <v>13.258746000000002</v>
      </c>
    </row>
    <row r="26" spans="1:26" x14ac:dyDescent="0.25">
      <c r="A26" s="252"/>
      <c r="B26" s="80"/>
      <c r="C26" s="249"/>
      <c r="D26" s="249"/>
      <c r="E26" s="249"/>
      <c r="F26" s="226"/>
      <c r="G26" s="255"/>
      <c r="H26" s="249"/>
      <c r="I26" s="249"/>
      <c r="J26" s="249"/>
      <c r="K26" s="249"/>
      <c r="L26" s="233"/>
      <c r="M26" s="236"/>
      <c r="N26" s="233"/>
    </row>
    <row r="27" spans="1:26" x14ac:dyDescent="0.25">
      <c r="A27" s="252"/>
      <c r="B27" s="80"/>
      <c r="C27" s="250"/>
      <c r="D27" s="250"/>
      <c r="E27" s="250"/>
      <c r="F27" s="227"/>
      <c r="G27" s="256"/>
      <c r="H27" s="250"/>
      <c r="I27" s="250"/>
      <c r="J27" s="250"/>
      <c r="K27" s="250"/>
      <c r="L27" s="234"/>
      <c r="M27" s="237"/>
      <c r="N27" s="234"/>
    </row>
    <row r="28" spans="1:26" ht="77.25" customHeight="1" x14ac:dyDescent="0.25">
      <c r="A28" s="252"/>
      <c r="B28" s="80"/>
      <c r="C28" s="225" t="s">
        <v>141</v>
      </c>
      <c r="D28" s="225" t="s">
        <v>142</v>
      </c>
      <c r="E28" s="13" t="s">
        <v>154</v>
      </c>
      <c r="F28" s="25">
        <v>90.81</v>
      </c>
      <c r="G28" s="81">
        <v>6</v>
      </c>
      <c r="H28" s="26">
        <f>F28*6</f>
        <v>544.86</v>
      </c>
      <c r="I28" s="26">
        <v>0.02</v>
      </c>
      <c r="J28" s="26">
        <v>6.42</v>
      </c>
      <c r="K28" s="26">
        <v>1.04</v>
      </c>
      <c r="L28" s="29">
        <f>H28*I28*J28*1.04</f>
        <v>72.758424960000013</v>
      </c>
      <c r="M28" s="26"/>
      <c r="N28" s="26"/>
    </row>
    <row r="29" spans="1:26" ht="72.75" customHeight="1" x14ac:dyDescent="0.25">
      <c r="A29" s="252"/>
      <c r="B29" s="80"/>
      <c r="C29" s="249"/>
      <c r="D29" s="249"/>
      <c r="E29" s="13" t="s">
        <v>155</v>
      </c>
      <c r="F29" s="25">
        <v>3.93</v>
      </c>
      <c r="G29" s="81">
        <v>6</v>
      </c>
      <c r="H29" s="26">
        <f>F29*G29</f>
        <v>23.580000000000002</v>
      </c>
      <c r="I29" s="26">
        <v>0.02</v>
      </c>
      <c r="J29" s="26">
        <v>6.42</v>
      </c>
      <c r="K29" s="26">
        <v>1</v>
      </c>
      <c r="L29" s="29">
        <f>G29*H29*I29*J29</f>
        <v>18.166032000000005</v>
      </c>
      <c r="M29" s="29">
        <f>N29*100/L28</f>
        <v>-75.032400701379899</v>
      </c>
      <c r="N29" s="29">
        <f>L29-L28</f>
        <v>-54.592392960000012</v>
      </c>
    </row>
    <row r="30" spans="1:26" x14ac:dyDescent="0.25">
      <c r="A30" s="252"/>
      <c r="B30" s="80"/>
      <c r="C30" s="249"/>
      <c r="D30" s="249"/>
      <c r="E30" s="225" t="s">
        <v>156</v>
      </c>
      <c r="F30" s="225">
        <v>3.93</v>
      </c>
      <c r="G30" s="254">
        <v>6</v>
      </c>
      <c r="H30" s="225">
        <f>F30*G30</f>
        <v>23.580000000000002</v>
      </c>
      <c r="I30" s="225">
        <v>0.02</v>
      </c>
      <c r="J30" s="225">
        <v>164.29</v>
      </c>
      <c r="K30" s="225">
        <v>1</v>
      </c>
      <c r="L30" s="260">
        <f>H30*I30*J30*K30</f>
        <v>77.479163999999997</v>
      </c>
      <c r="M30" s="263">
        <f>N30*100/L28</f>
        <v>6.4882369878062613</v>
      </c>
      <c r="N30" s="232">
        <f>L30-L28</f>
        <v>4.7207390399999838</v>
      </c>
    </row>
    <row r="31" spans="1:26" x14ac:dyDescent="0.25">
      <c r="A31" s="252"/>
      <c r="B31" s="80"/>
      <c r="C31" s="249"/>
      <c r="D31" s="249"/>
      <c r="E31" s="249"/>
      <c r="F31" s="249"/>
      <c r="G31" s="255"/>
      <c r="H31" s="249"/>
      <c r="I31" s="249"/>
      <c r="J31" s="249"/>
      <c r="K31" s="249"/>
      <c r="L31" s="264"/>
      <c r="M31" s="233"/>
      <c r="N31" s="233"/>
    </row>
    <row r="32" spans="1:26" x14ac:dyDescent="0.25">
      <c r="A32" s="253"/>
      <c r="B32" s="83"/>
      <c r="C32" s="250"/>
      <c r="D32" s="250"/>
      <c r="E32" s="250"/>
      <c r="F32" s="250"/>
      <c r="G32" s="256"/>
      <c r="H32" s="250"/>
      <c r="I32" s="250"/>
      <c r="J32" s="250"/>
      <c r="K32" s="250"/>
      <c r="L32" s="265"/>
      <c r="M32" s="234"/>
      <c r="N32" s="234"/>
    </row>
    <row r="33" spans="1:22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x14ac:dyDescent="0.25">
      <c r="A35" s="18"/>
      <c r="B35" s="18"/>
      <c r="C35" s="84"/>
      <c r="D35" s="84"/>
      <c r="E35" s="84"/>
      <c r="F35" s="84"/>
      <c r="G35" s="84"/>
      <c r="H35" s="84"/>
      <c r="I35" s="85"/>
      <c r="J35" s="86"/>
      <c r="K35" s="87"/>
      <c r="L35" s="87"/>
      <c r="M35" s="8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14" customHeight="1" x14ac:dyDescent="0.25">
      <c r="A36" s="7" t="s">
        <v>137</v>
      </c>
      <c r="B36" s="7"/>
      <c r="C36" s="7" t="s">
        <v>157</v>
      </c>
      <c r="D36" s="7" t="s">
        <v>134</v>
      </c>
      <c r="E36" s="7" t="s">
        <v>115</v>
      </c>
      <c r="F36" s="8" t="s">
        <v>150</v>
      </c>
      <c r="G36" s="7" t="s">
        <v>116</v>
      </c>
      <c r="H36" s="7" t="s">
        <v>117</v>
      </c>
      <c r="I36" s="7" t="s">
        <v>118</v>
      </c>
      <c r="J36" s="7" t="s">
        <v>119</v>
      </c>
      <c r="K36" s="7" t="s">
        <v>120</v>
      </c>
      <c r="L36" s="7" t="s">
        <v>121</v>
      </c>
      <c r="M36" s="7" t="s">
        <v>122</v>
      </c>
      <c r="N36" s="7" t="s">
        <v>123</v>
      </c>
      <c r="O36" s="18"/>
      <c r="P36" s="18"/>
      <c r="Q36" s="18"/>
      <c r="R36" s="18"/>
      <c r="S36" s="18"/>
      <c r="T36" s="18"/>
      <c r="U36" s="18"/>
      <c r="V36" s="18"/>
    </row>
    <row r="37" spans="1:22" ht="87.75" customHeight="1" x14ac:dyDescent="0.25">
      <c r="A37" s="251" t="s">
        <v>143</v>
      </c>
      <c r="B37" s="73"/>
      <c r="C37" s="225" t="s">
        <v>140</v>
      </c>
      <c r="D37" s="225" t="s">
        <v>143</v>
      </c>
      <c r="E37" s="13" t="s">
        <v>154</v>
      </c>
      <c r="F37" s="25">
        <v>701.56</v>
      </c>
      <c r="G37" s="89">
        <v>24</v>
      </c>
      <c r="H37" s="75">
        <f>F37*G37</f>
        <v>16837.439999999999</v>
      </c>
      <c r="I37" s="75">
        <v>0.01</v>
      </c>
      <c r="J37" s="76">
        <v>9.75</v>
      </c>
      <c r="K37" s="76">
        <v>1.04</v>
      </c>
      <c r="L37" s="77">
        <f>H37*I37*J37*K37</f>
        <v>1707.3164159999999</v>
      </c>
      <c r="M37" s="78"/>
      <c r="N37" s="79"/>
      <c r="O37" s="90"/>
      <c r="P37" s="90"/>
      <c r="Q37" s="90"/>
      <c r="R37" s="90"/>
      <c r="S37" s="90"/>
      <c r="T37" s="90"/>
      <c r="U37" s="90"/>
      <c r="V37" s="90"/>
    </row>
    <row r="38" spans="1:22" ht="72" customHeight="1" x14ac:dyDescent="0.25">
      <c r="A38" s="252"/>
      <c r="B38" s="80"/>
      <c r="C38" s="249"/>
      <c r="D38" s="249"/>
      <c r="E38" s="13" t="s">
        <v>155</v>
      </c>
      <c r="F38" s="25">
        <v>655.47</v>
      </c>
      <c r="G38" s="91">
        <v>24</v>
      </c>
      <c r="H38" s="26">
        <f>G38*F38</f>
        <v>15731.28</v>
      </c>
      <c r="I38" s="75">
        <v>0.01</v>
      </c>
      <c r="J38" s="76">
        <v>9.75</v>
      </c>
      <c r="K38" s="76">
        <v>1</v>
      </c>
      <c r="L38" s="77">
        <f>H38*I38*J38*K38</f>
        <v>1533.7998</v>
      </c>
      <c r="M38" s="29">
        <f>N38*100/L37</f>
        <v>-10.163119991930067</v>
      </c>
      <c r="N38" s="82">
        <f>L38-L37</f>
        <v>-173.51661599999989</v>
      </c>
      <c r="O38" s="90"/>
      <c r="P38" s="90"/>
      <c r="Q38" s="90"/>
      <c r="R38" s="90"/>
      <c r="S38" s="90"/>
      <c r="T38" s="90"/>
      <c r="U38" s="90"/>
      <c r="V38" s="90"/>
    </row>
    <row r="39" spans="1:22" ht="15.75" x14ac:dyDescent="0.25">
      <c r="A39" s="252"/>
      <c r="B39" s="80"/>
      <c r="C39" s="249"/>
      <c r="D39" s="249"/>
      <c r="E39" s="225" t="s">
        <v>156</v>
      </c>
      <c r="F39" s="225">
        <v>655.47</v>
      </c>
      <c r="G39" s="257">
        <v>24</v>
      </c>
      <c r="H39" s="225">
        <f>G39*F39</f>
        <v>15731.28</v>
      </c>
      <c r="I39" s="225">
        <v>0.01</v>
      </c>
      <c r="J39" s="225">
        <v>11.56</v>
      </c>
      <c r="K39" s="225">
        <v>1</v>
      </c>
      <c r="L39" s="260">
        <f>H39*I39*J39*K39</f>
        <v>1818.5359680000001</v>
      </c>
      <c r="M39" s="263">
        <f>N39*100/L37</f>
        <v>6.5142905531577968</v>
      </c>
      <c r="N39" s="232">
        <f>L39-L37</f>
        <v>111.21955200000025</v>
      </c>
      <c r="O39" s="90"/>
      <c r="P39" s="90"/>
      <c r="Q39" s="90"/>
      <c r="R39" s="90"/>
      <c r="S39" s="90"/>
      <c r="T39" s="90"/>
      <c r="U39" s="90"/>
      <c r="V39" s="90"/>
    </row>
    <row r="40" spans="1:22" ht="15.75" x14ac:dyDescent="0.25">
      <c r="A40" s="252"/>
      <c r="B40" s="80"/>
      <c r="C40" s="249"/>
      <c r="D40" s="249"/>
      <c r="E40" s="249"/>
      <c r="F40" s="249"/>
      <c r="G40" s="258"/>
      <c r="H40" s="249"/>
      <c r="I40" s="249"/>
      <c r="J40" s="249"/>
      <c r="K40" s="249"/>
      <c r="L40" s="261"/>
      <c r="M40" s="249"/>
      <c r="N40" s="233"/>
      <c r="O40" s="90"/>
      <c r="P40" s="90"/>
      <c r="Q40" s="90"/>
      <c r="R40" s="90"/>
      <c r="S40" s="90"/>
      <c r="T40" s="90"/>
      <c r="U40" s="90"/>
      <c r="V40" s="90"/>
    </row>
    <row r="41" spans="1:22" ht="15.75" x14ac:dyDescent="0.25">
      <c r="A41" s="252"/>
      <c r="B41" s="80"/>
      <c r="C41" s="250"/>
      <c r="D41" s="250"/>
      <c r="E41" s="250"/>
      <c r="F41" s="250"/>
      <c r="G41" s="259"/>
      <c r="H41" s="250"/>
      <c r="I41" s="250"/>
      <c r="J41" s="250"/>
      <c r="K41" s="250"/>
      <c r="L41" s="262"/>
      <c r="M41" s="250"/>
      <c r="N41" s="234"/>
      <c r="O41" s="90"/>
      <c r="P41" s="90"/>
      <c r="Q41" s="90"/>
      <c r="R41" s="90"/>
      <c r="S41" s="90"/>
      <c r="T41" s="90"/>
      <c r="U41" s="90"/>
      <c r="V41" s="90"/>
    </row>
    <row r="42" spans="1:22" ht="30" x14ac:dyDescent="0.25">
      <c r="A42" s="252"/>
      <c r="B42" s="80"/>
      <c r="C42" s="225" t="s">
        <v>141</v>
      </c>
      <c r="D42" s="225" t="s">
        <v>143</v>
      </c>
      <c r="E42" s="13" t="s">
        <v>154</v>
      </c>
      <c r="F42" s="25">
        <v>701.56</v>
      </c>
      <c r="G42" s="26">
        <v>24</v>
      </c>
      <c r="H42" s="26">
        <f>G42*F42</f>
        <v>16837.439999999999</v>
      </c>
      <c r="I42" s="26">
        <v>0.01</v>
      </c>
      <c r="J42" s="26">
        <v>3.25</v>
      </c>
      <c r="K42" s="26">
        <v>1.04</v>
      </c>
      <c r="L42" s="29">
        <f>H42*I42*J42*K42</f>
        <v>569.10547199999996</v>
      </c>
      <c r="M42" s="26"/>
      <c r="N42" s="26"/>
      <c r="O42" s="90"/>
      <c r="P42" s="90"/>
      <c r="Q42" s="90"/>
      <c r="R42" s="90"/>
      <c r="S42" s="90"/>
      <c r="T42" s="90"/>
      <c r="U42" s="90"/>
      <c r="V42" s="90"/>
    </row>
    <row r="43" spans="1:22" ht="45" x14ac:dyDescent="0.25">
      <c r="A43" s="252"/>
      <c r="B43" s="80"/>
      <c r="C43" s="249"/>
      <c r="D43" s="249"/>
      <c r="E43" s="13" t="s">
        <v>155</v>
      </c>
      <c r="F43" s="25">
        <v>655.47</v>
      </c>
      <c r="G43" s="26">
        <v>24</v>
      </c>
      <c r="H43" s="26">
        <f>G43*F43</f>
        <v>15731.28</v>
      </c>
      <c r="I43" s="26">
        <v>0.01</v>
      </c>
      <c r="J43" s="26">
        <v>1.55</v>
      </c>
      <c r="K43" s="26">
        <v>1</v>
      </c>
      <c r="L43" s="29">
        <f>H43*I43*J43*K43</f>
        <v>243.83484000000001</v>
      </c>
      <c r="M43" s="29">
        <f>N43*100/L42</f>
        <v>-57.154718765382036</v>
      </c>
      <c r="N43" s="29">
        <f>L43-L42</f>
        <v>-325.27063199999998</v>
      </c>
      <c r="O43" s="90"/>
      <c r="P43" s="90"/>
      <c r="Q43" s="90"/>
      <c r="R43" s="90"/>
      <c r="S43" s="90"/>
      <c r="T43" s="90"/>
      <c r="U43" s="90"/>
      <c r="V43" s="90"/>
    </row>
    <row r="44" spans="1:22" ht="15.75" customHeight="1" x14ac:dyDescent="0.25">
      <c r="A44" s="252"/>
      <c r="B44" s="80"/>
      <c r="C44" s="249"/>
      <c r="D44" s="249"/>
      <c r="E44" s="225" t="s">
        <v>156</v>
      </c>
      <c r="F44" s="225">
        <v>655.47</v>
      </c>
      <c r="G44" s="225">
        <v>24</v>
      </c>
      <c r="H44" s="225">
        <f>G44*F44</f>
        <v>15731.28</v>
      </c>
      <c r="I44" s="225">
        <v>0.01</v>
      </c>
      <c r="J44" s="225">
        <v>3.85</v>
      </c>
      <c r="K44" s="225">
        <v>1</v>
      </c>
      <c r="L44" s="260">
        <f>H44*I44*J44*K44</f>
        <v>605.65428000000009</v>
      </c>
      <c r="M44" s="263">
        <f>N44*100/L42</f>
        <v>6.4221501634059361</v>
      </c>
      <c r="N44" s="232">
        <f>L44-L42</f>
        <v>36.548808000000122</v>
      </c>
      <c r="O44" s="90"/>
      <c r="P44" s="90"/>
      <c r="Q44" s="90"/>
      <c r="R44" s="90"/>
      <c r="S44" s="90"/>
      <c r="T44" s="90"/>
      <c r="U44" s="90"/>
      <c r="V44" s="90"/>
    </row>
    <row r="45" spans="1:22" ht="15.75" x14ac:dyDescent="0.25">
      <c r="A45" s="252"/>
      <c r="B45" s="80"/>
      <c r="C45" s="249"/>
      <c r="D45" s="249"/>
      <c r="E45" s="249"/>
      <c r="F45" s="249"/>
      <c r="G45" s="249"/>
      <c r="H45" s="244"/>
      <c r="I45" s="249"/>
      <c r="J45" s="249"/>
      <c r="K45" s="249"/>
      <c r="L45" s="261"/>
      <c r="M45" s="249"/>
      <c r="N45" s="249"/>
      <c r="O45" s="90"/>
      <c r="P45" s="90"/>
      <c r="Q45" s="90"/>
      <c r="R45" s="90"/>
      <c r="S45" s="90"/>
      <c r="T45" s="90"/>
      <c r="U45" s="90"/>
      <c r="V45" s="90"/>
    </row>
    <row r="46" spans="1:22" ht="15.75" x14ac:dyDescent="0.25">
      <c r="A46" s="253"/>
      <c r="B46" s="83"/>
      <c r="C46" s="250"/>
      <c r="D46" s="250"/>
      <c r="E46" s="250"/>
      <c r="F46" s="250"/>
      <c r="G46" s="250"/>
      <c r="H46" s="245"/>
      <c r="I46" s="250"/>
      <c r="J46" s="250"/>
      <c r="K46" s="250"/>
      <c r="L46" s="262"/>
      <c r="M46" s="250"/>
      <c r="N46" s="250"/>
      <c r="O46" s="90"/>
      <c r="P46" s="90"/>
      <c r="Q46" s="90"/>
      <c r="R46" s="90"/>
      <c r="S46" s="90"/>
      <c r="T46" s="90"/>
      <c r="U46" s="90"/>
      <c r="V46" s="90"/>
    </row>
    <row r="47" spans="1:22" ht="15.75" x14ac:dyDescent="0.2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</row>
    <row r="48" spans="1:22" s="90" customFormat="1" ht="61.5" customHeight="1" x14ac:dyDescent="0.25"/>
    <row r="49" spans="1:27" s="90" customFormat="1" ht="15.75" x14ac:dyDescent="0.25"/>
    <row r="50" spans="1:27" s="90" customFormat="1" ht="15.75" x14ac:dyDescent="0.25"/>
    <row r="51" spans="1:27" s="90" customFormat="1" ht="15.75" x14ac:dyDescent="0.25"/>
    <row r="52" spans="1:27" s="63" customFormat="1" ht="15.75" x14ac:dyDescent="0.2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63">
        <f>M52*1.04%</f>
        <v>0</v>
      </c>
      <c r="X52" s="64">
        <f>W52+M52</f>
        <v>0</v>
      </c>
      <c r="Y52" s="63" t="e">
        <f>X52/O52</f>
        <v>#DIV/0!</v>
      </c>
      <c r="Z52" s="63">
        <f>P52*Q52*S52</f>
        <v>0</v>
      </c>
      <c r="AA52" s="63" t="e">
        <f>Y52/Z52</f>
        <v>#DIV/0!</v>
      </c>
    </row>
    <row r="53" spans="1:27" ht="35.25" customHeight="1" x14ac:dyDescent="0.2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>
        <f>M53*1.04%</f>
        <v>0</v>
      </c>
      <c r="X53" s="92">
        <f>W53+M53</f>
        <v>0</v>
      </c>
      <c r="Y53" t="e">
        <f>X53/O53</f>
        <v>#DIV/0!</v>
      </c>
      <c r="Z53">
        <f>P53*Q53*S53</f>
        <v>0</v>
      </c>
      <c r="AA53" t="e">
        <f>Y53/Z53</f>
        <v>#DIV/0!</v>
      </c>
    </row>
    <row r="54" spans="1:27" s="93" customFormat="1" ht="37.5" customHeight="1" x14ac:dyDescent="0.2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</row>
    <row r="55" spans="1:27" s="93" customFormat="1" ht="37.5" customHeight="1" x14ac:dyDescent="0.2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</row>
    <row r="56" spans="1:27" s="93" customFormat="1" ht="37.5" customHeight="1" x14ac:dyDescent="0.2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</row>
    <row r="57" spans="1:27" s="93" customFormat="1" ht="18.75" customHeight="1" x14ac:dyDescent="0.2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</row>
    <row r="58" spans="1:27" ht="18.75" customHeight="1" x14ac:dyDescent="0.2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</row>
    <row r="59" spans="1:27" ht="15.75" x14ac:dyDescent="0.2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>
        <f>M59*1.04%</f>
        <v>0</v>
      </c>
      <c r="X59">
        <f>W59+M59</f>
        <v>0</v>
      </c>
      <c r="Y59" t="e">
        <f>X59/O59</f>
        <v>#DIV/0!</v>
      </c>
      <c r="Z59">
        <f>P59*Q59*S59</f>
        <v>0</v>
      </c>
      <c r="AA59" t="e">
        <f>Y59/Z59</f>
        <v>#DIV/0!</v>
      </c>
    </row>
    <row r="60" spans="1:27" ht="15.75" x14ac:dyDescent="0.2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</row>
    <row r="61" spans="1:27" ht="15.75" x14ac:dyDescent="0.2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>
        <v>45.323889575328003</v>
      </c>
      <c r="X61">
        <v>4403.3901948953289</v>
      </c>
      <c r="Y61">
        <v>3.3283372599360006</v>
      </c>
      <c r="Z61">
        <v>12.154048000000001</v>
      </c>
      <c r="AA61">
        <v>0.27384598612215455</v>
      </c>
    </row>
    <row r="62" spans="1:27" ht="15.75" x14ac:dyDescent="0.2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</row>
    <row r="63" spans="1:27" ht="15.75" x14ac:dyDescent="0.2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</row>
    <row r="64" spans="1:27" ht="15.75" x14ac:dyDescent="0.2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</row>
    <row r="65" spans="1:22" ht="15.75" x14ac:dyDescent="0.2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</row>
    <row r="66" spans="1:22" ht="15.75" x14ac:dyDescent="0.2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</row>
    <row r="67" spans="1:22" ht="15.75" x14ac:dyDescent="0.2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</row>
    <row r="68" spans="1:22" ht="15.75" x14ac:dyDescent="0.2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</row>
    <row r="69" spans="1:22" ht="15.75" x14ac:dyDescent="0.2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</row>
    <row r="70" spans="1:22" ht="15.75" x14ac:dyDescent="0.2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</row>
    <row r="71" spans="1:22" ht="15.75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</row>
    <row r="72" spans="1:22" ht="15.75" x14ac:dyDescent="0.2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</row>
    <row r="73" spans="1:22" ht="15.75" x14ac:dyDescent="0.2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</row>
    <row r="74" spans="1:22" ht="15.75" x14ac:dyDescent="0.2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</row>
    <row r="75" spans="1:22" ht="15.75" x14ac:dyDescent="0.2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</row>
    <row r="76" spans="1:22" ht="15.75" x14ac:dyDescent="0.2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</row>
    <row r="77" spans="1:22" ht="15.75" x14ac:dyDescent="0.2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</row>
    <row r="78" spans="1:22" ht="15.75" x14ac:dyDescent="0.2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</row>
    <row r="79" spans="1:22" ht="15.75" x14ac:dyDescent="0.2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</row>
    <row r="80" spans="1:22" ht="15.75" x14ac:dyDescent="0.2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</row>
    <row r="81" spans="1:22" ht="15.75" x14ac:dyDescent="0.2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</row>
    <row r="82" spans="1:22" ht="15.75" x14ac:dyDescent="0.2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</row>
    <row r="83" spans="1:22" ht="15.75" x14ac:dyDescent="0.2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</row>
    <row r="84" spans="1:22" ht="15.75" x14ac:dyDescent="0.2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</row>
    <row r="85" spans="1:22" ht="15.75" x14ac:dyDescent="0.2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</row>
    <row r="86" spans="1:22" ht="15.75" x14ac:dyDescent="0.2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</row>
    <row r="87" spans="1:22" ht="15.75" x14ac:dyDescent="0.2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</row>
    <row r="88" spans="1:22" ht="15.75" x14ac:dyDescent="0.2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</row>
    <row r="89" spans="1:22" ht="15.75" x14ac:dyDescent="0.2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</row>
    <row r="90" spans="1:22" ht="15.75" x14ac:dyDescent="0.2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</row>
    <row r="91" spans="1:22" ht="15.75" x14ac:dyDescent="0.2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</row>
    <row r="92" spans="1:22" ht="15.75" x14ac:dyDescent="0.2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</row>
    <row r="93" spans="1:22" ht="15.75" x14ac:dyDescent="0.2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</row>
    <row r="94" spans="1:22" ht="15.75" x14ac:dyDescent="0.2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</row>
    <row r="95" spans="1:22" ht="15.75" x14ac:dyDescent="0.2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</row>
    <row r="96" spans="1:22" ht="15.75" x14ac:dyDescent="0.2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</row>
    <row r="97" spans="1:22" ht="15.75" x14ac:dyDescent="0.2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</row>
    <row r="98" spans="1:22" ht="15.75" x14ac:dyDescent="0.2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</row>
    <row r="99" spans="1:22" ht="15.75" x14ac:dyDescent="0.2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</row>
    <row r="100" spans="1:22" ht="15.75" x14ac:dyDescent="0.2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</row>
    <row r="101" spans="1:22" ht="15.75" x14ac:dyDescent="0.2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</row>
    <row r="102" spans="1:22" ht="15.75" x14ac:dyDescent="0.2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</row>
    <row r="103" spans="1:22" ht="15.75" x14ac:dyDescent="0.2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</row>
    <row r="104" spans="1:22" ht="15.75" x14ac:dyDescent="0.2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</row>
    <row r="105" spans="1:22" ht="15.75" x14ac:dyDescent="0.2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</row>
    <row r="106" spans="1:22" ht="15.75" x14ac:dyDescent="0.2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</row>
    <row r="107" spans="1:22" ht="15.75" x14ac:dyDescent="0.2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</row>
    <row r="108" spans="1:22" ht="15.75" x14ac:dyDescent="0.2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</row>
    <row r="109" spans="1:22" ht="15.75" x14ac:dyDescent="0.2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</row>
    <row r="110" spans="1:22" ht="15.75" x14ac:dyDescent="0.2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</row>
    <row r="111" spans="1:22" ht="15.75" x14ac:dyDescent="0.2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</row>
    <row r="112" spans="1:22" ht="15.75" x14ac:dyDescent="0.2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</row>
    <row r="113" spans="1:22" ht="15.75" x14ac:dyDescent="0.2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</row>
    <row r="114" spans="1:22" ht="15.75" x14ac:dyDescent="0.2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</row>
    <row r="115" spans="1:22" ht="15.75" x14ac:dyDescent="0.2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</row>
    <row r="116" spans="1:22" ht="15.75" x14ac:dyDescent="0.2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</row>
    <row r="117" spans="1:22" ht="15.75" x14ac:dyDescent="0.2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</row>
    <row r="118" spans="1:22" ht="15.75" x14ac:dyDescent="0.2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</row>
    <row r="119" spans="1:22" ht="15.75" x14ac:dyDescent="0.2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</row>
    <row r="120" spans="1:22" ht="15.75" x14ac:dyDescent="0.2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</row>
    <row r="121" spans="1:22" ht="15.75" x14ac:dyDescent="0.2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</row>
    <row r="122" spans="1:22" ht="15.75" x14ac:dyDescent="0.2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</row>
    <row r="123" spans="1:22" ht="15.75" x14ac:dyDescent="0.2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</row>
    <row r="124" spans="1:22" ht="15.75" x14ac:dyDescent="0.2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</row>
    <row r="125" spans="1:22" ht="15.75" x14ac:dyDescent="0.2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</row>
    <row r="126" spans="1:22" ht="15.75" x14ac:dyDescent="0.2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</row>
    <row r="127" spans="1:22" ht="15.75" x14ac:dyDescent="0.2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</row>
    <row r="128" spans="1:22" ht="15.75" x14ac:dyDescent="0.2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</row>
    <row r="129" spans="1:22" ht="15.75" x14ac:dyDescent="0.2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</row>
    <row r="130" spans="1:22" ht="15.75" x14ac:dyDescent="0.2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</row>
    <row r="131" spans="1:22" ht="15.75" x14ac:dyDescent="0.2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</row>
    <row r="132" spans="1:22" ht="15.75" x14ac:dyDescent="0.2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</row>
    <row r="133" spans="1:22" ht="15.75" x14ac:dyDescent="0.2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</row>
    <row r="134" spans="1:22" ht="15.75" x14ac:dyDescent="0.2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</row>
    <row r="135" spans="1:22" ht="15.75" x14ac:dyDescent="0.2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</row>
    <row r="136" spans="1:22" ht="15.75" x14ac:dyDescent="0.2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</row>
    <row r="137" spans="1:22" ht="15.75" x14ac:dyDescent="0.2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</row>
    <row r="138" spans="1:22" ht="15.75" x14ac:dyDescent="0.2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</row>
    <row r="139" spans="1:22" ht="15.75" x14ac:dyDescent="0.2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</row>
    <row r="140" spans="1:22" ht="15.75" x14ac:dyDescent="0.2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</row>
    <row r="141" spans="1:22" ht="15.75" x14ac:dyDescent="0.2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</row>
    <row r="142" spans="1:22" ht="15.75" x14ac:dyDescent="0.2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</row>
    <row r="143" spans="1:22" ht="15.75" x14ac:dyDescent="0.2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</row>
    <row r="144" spans="1:22" ht="15.75" x14ac:dyDescent="0.2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</row>
    <row r="145" spans="1:22" ht="15.75" x14ac:dyDescent="0.2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</row>
    <row r="146" spans="1:22" ht="15.75" x14ac:dyDescent="0.2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</row>
    <row r="147" spans="1:22" ht="15.75" x14ac:dyDescent="0.2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</row>
    <row r="148" spans="1:22" ht="15.75" x14ac:dyDescent="0.2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</row>
    <row r="149" spans="1:22" ht="15.75" x14ac:dyDescent="0.2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</row>
    <row r="150" spans="1:22" ht="15.75" x14ac:dyDescent="0.2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</row>
    <row r="151" spans="1:22" ht="15.75" x14ac:dyDescent="0.2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</row>
    <row r="152" spans="1:22" ht="15.75" x14ac:dyDescent="0.2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</row>
    <row r="153" spans="1:22" ht="15.75" x14ac:dyDescent="0.2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</row>
    <row r="154" spans="1:22" ht="15.75" x14ac:dyDescent="0.2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</row>
    <row r="155" spans="1:22" ht="15.75" x14ac:dyDescent="0.2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</row>
    <row r="156" spans="1:22" ht="15.75" x14ac:dyDescent="0.2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</row>
    <row r="157" spans="1:22" ht="15.75" x14ac:dyDescent="0.2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</row>
    <row r="158" spans="1:22" ht="15.75" x14ac:dyDescent="0.2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</row>
    <row r="159" spans="1:22" ht="15.75" x14ac:dyDescent="0.2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</row>
    <row r="160" spans="1:22" ht="15.75" x14ac:dyDescent="0.2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</row>
    <row r="161" spans="1:22" ht="15.75" x14ac:dyDescent="0.2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</row>
    <row r="162" spans="1:22" ht="15.75" x14ac:dyDescent="0.2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</row>
    <row r="163" spans="1:22" ht="15.75" x14ac:dyDescent="0.2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</row>
    <row r="164" spans="1:22" ht="15.75" x14ac:dyDescent="0.2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</row>
    <row r="165" spans="1:22" ht="15.75" x14ac:dyDescent="0.2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</row>
    <row r="166" spans="1:22" ht="15.75" x14ac:dyDescent="0.2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</row>
    <row r="167" spans="1:22" ht="15.75" x14ac:dyDescent="0.2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</row>
    <row r="168" spans="1:22" ht="15.75" x14ac:dyDescent="0.2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</row>
    <row r="169" spans="1:22" ht="15.75" x14ac:dyDescent="0.2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</row>
    <row r="170" spans="1:22" ht="15.75" x14ac:dyDescent="0.2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</row>
    <row r="171" spans="1:22" ht="15.75" x14ac:dyDescent="0.2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</row>
    <row r="172" spans="1:22" ht="15.75" x14ac:dyDescent="0.2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</row>
    <row r="173" spans="1:22" ht="15.75" x14ac:dyDescent="0.2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</row>
    <row r="174" spans="1:22" ht="15.75" x14ac:dyDescent="0.2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</row>
    <row r="175" spans="1:22" ht="15.75" x14ac:dyDescent="0.2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</row>
    <row r="176" spans="1:22" ht="15.75" x14ac:dyDescent="0.2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</row>
    <row r="177" spans="1:22" ht="15.75" x14ac:dyDescent="0.2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</row>
    <row r="178" spans="1:22" ht="15.75" x14ac:dyDescent="0.2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</row>
    <row r="179" spans="1:22" ht="15.75" x14ac:dyDescent="0.2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</row>
    <row r="180" spans="1:22" ht="15.75" x14ac:dyDescent="0.2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</row>
    <row r="181" spans="1:22" ht="15.75" x14ac:dyDescent="0.2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</row>
    <row r="182" spans="1:22" ht="15.75" x14ac:dyDescent="0.2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</row>
    <row r="183" spans="1:22" ht="15.75" x14ac:dyDescent="0.2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</row>
    <row r="184" spans="1:22" ht="15.75" x14ac:dyDescent="0.2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</row>
    <row r="185" spans="1:22" ht="15.75" x14ac:dyDescent="0.2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</row>
    <row r="186" spans="1:22" ht="15.75" x14ac:dyDescent="0.2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</row>
    <row r="187" spans="1:22" ht="15.75" x14ac:dyDescent="0.2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</row>
    <row r="188" spans="1:22" ht="15.75" x14ac:dyDescent="0.2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</row>
    <row r="189" spans="1:22" ht="15.75" x14ac:dyDescent="0.2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</row>
    <row r="190" spans="1:22" ht="15.75" x14ac:dyDescent="0.2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</row>
    <row r="191" spans="1:22" ht="15.75" x14ac:dyDescent="0.2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</row>
    <row r="192" spans="1:22" ht="15.75" x14ac:dyDescent="0.2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</row>
    <row r="193" spans="1:22" ht="15.75" x14ac:dyDescent="0.2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</row>
    <row r="194" spans="1:22" ht="15.75" x14ac:dyDescent="0.2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</row>
    <row r="195" spans="1:22" ht="15.75" x14ac:dyDescent="0.2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</row>
    <row r="196" spans="1:22" ht="15.75" x14ac:dyDescent="0.2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</row>
    <row r="197" spans="1:22" ht="15.75" x14ac:dyDescent="0.2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</row>
  </sheetData>
  <mergeCells count="59">
    <mergeCell ref="K44:K46"/>
    <mergeCell ref="L44:L46"/>
    <mergeCell ref="M44:M46"/>
    <mergeCell ref="N44:N46"/>
    <mergeCell ref="C5:C7"/>
    <mergeCell ref="J39:J41"/>
    <mergeCell ref="J44:J46"/>
    <mergeCell ref="K39:K41"/>
    <mergeCell ref="L39:L41"/>
    <mergeCell ref="M39:M41"/>
    <mergeCell ref="N39:N41"/>
    <mergeCell ref="K30:K32"/>
    <mergeCell ref="L30:L32"/>
    <mergeCell ref="M30:M32"/>
    <mergeCell ref="N30:N32"/>
    <mergeCell ref="N25:N27"/>
    <mergeCell ref="D2:D4"/>
    <mergeCell ref="D5:D7"/>
    <mergeCell ref="C2:C4"/>
    <mergeCell ref="H44:H46"/>
    <mergeCell ref="I44:I46"/>
    <mergeCell ref="I39:I41"/>
    <mergeCell ref="H39:H41"/>
    <mergeCell ref="C28:C32"/>
    <mergeCell ref="D28:D32"/>
    <mergeCell ref="E30:E32"/>
    <mergeCell ref="G30:G32"/>
    <mergeCell ref="H30:H32"/>
    <mergeCell ref="I30:I32"/>
    <mergeCell ref="F30:F32"/>
    <mergeCell ref="I25:I27"/>
    <mergeCell ref="J25:J27"/>
    <mergeCell ref="A37:A46"/>
    <mergeCell ref="C37:C41"/>
    <mergeCell ref="D37:D41"/>
    <mergeCell ref="E39:E41"/>
    <mergeCell ref="G39:G41"/>
    <mergeCell ref="G44:G46"/>
    <mergeCell ref="F44:F46"/>
    <mergeCell ref="F39:F41"/>
    <mergeCell ref="C42:C46"/>
    <mergeCell ref="D42:D46"/>
    <mergeCell ref="E44:E46"/>
    <mergeCell ref="L25:L27"/>
    <mergeCell ref="M25:M27"/>
    <mergeCell ref="C12:C14"/>
    <mergeCell ref="D12:D14"/>
    <mergeCell ref="A15:A17"/>
    <mergeCell ref="C15:C17"/>
    <mergeCell ref="D15:D17"/>
    <mergeCell ref="K25:K27"/>
    <mergeCell ref="F25:F27"/>
    <mergeCell ref="A23:A32"/>
    <mergeCell ref="C23:C27"/>
    <mergeCell ref="D23:D27"/>
    <mergeCell ref="J30:J32"/>
    <mergeCell ref="E25:E27"/>
    <mergeCell ref="G25:G27"/>
    <mergeCell ref="H25:H27"/>
  </mergeCells>
  <pageMargins left="0.39370078740157483" right="0.39370078740157483" top="0.39370078740157483" bottom="0.39370078740157483" header="0.39370078740157483" footer="0.31496062992125984"/>
  <pageSetup paperSize="9" scale="4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КД</vt:lpstr>
      <vt:lpstr>АНАЛИЗ Ю.Л. </vt:lpstr>
      <vt:lpstr>АНАЛИЗ Ф.Л.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user</cp:lastModifiedBy>
  <cp:lastPrinted>2023-01-20T05:38:12Z</cp:lastPrinted>
  <dcterms:created xsi:type="dcterms:W3CDTF">2021-06-02T11:58:09Z</dcterms:created>
  <dcterms:modified xsi:type="dcterms:W3CDTF">2023-12-22T06:24:02Z</dcterms:modified>
</cp:coreProperties>
</file>